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PO Website\"/>
    </mc:Choice>
  </mc:AlternateContent>
  <xr:revisionPtr revIDLastSave="0" documentId="8_{C341351B-5495-49F5-AFAE-30B00E96F020}" xr6:coauthVersionLast="45" xr6:coauthVersionMax="45" xr10:uidLastSave="{00000000-0000-0000-0000-000000000000}"/>
  <bookViews>
    <workbookView xWindow="-120" yWindow="-120" windowWidth="20730" windowHeight="11160" xr2:uid="{2EF3C15C-91B9-4D4C-B809-158703BB5E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5" i="1" l="1"/>
  <c r="M164" i="1"/>
  <c r="M163" i="1"/>
  <c r="B163" i="1"/>
  <c r="B164" i="1" s="1"/>
  <c r="B165" i="1" s="1"/>
  <c r="AX35" i="1"/>
  <c r="AW35" i="1"/>
  <c r="AY35" i="1" s="1"/>
  <c r="AE35" i="1"/>
  <c r="R35" i="1"/>
  <c r="Q35" i="1"/>
  <c r="Z35" i="1" s="1"/>
  <c r="AX34" i="1"/>
  <c r="AW34" i="1"/>
  <c r="BC34" i="1" s="1"/>
  <c r="J34" i="1" s="1"/>
  <c r="AE34" i="1"/>
  <c r="AD34" i="1"/>
  <c r="AR34" i="1" s="1"/>
  <c r="X34" i="1"/>
  <c r="T34" i="1"/>
  <c r="R34" i="1"/>
  <c r="Q34" i="1"/>
  <c r="Y34" i="1" s="1"/>
  <c r="AZ33" i="1"/>
  <c r="AX33" i="1"/>
  <c r="AW33" i="1"/>
  <c r="BA33" i="1" s="1"/>
  <c r="AU33" i="1"/>
  <c r="AP33" i="1"/>
  <c r="AK33" i="1"/>
  <c r="AG33" i="1"/>
  <c r="AD33" i="1"/>
  <c r="AQ33" i="1" s="1"/>
  <c r="AB33" i="1"/>
  <c r="F33" i="1" s="1"/>
  <c r="Z33" i="1"/>
  <c r="X33" i="1"/>
  <c r="W33" i="1"/>
  <c r="V33" i="1"/>
  <c r="G33" i="1" s="1"/>
  <c r="T33" i="1"/>
  <c r="S33" i="1"/>
  <c r="E33" i="1" s="1"/>
  <c r="R33" i="1"/>
  <c r="AE33" i="1" s="1"/>
  <c r="Q33" i="1"/>
  <c r="Y33" i="1" s="1"/>
  <c r="I33" i="1"/>
  <c r="H33" i="1"/>
  <c r="BC32" i="1"/>
  <c r="AZ32" i="1"/>
  <c r="AY32" i="1"/>
  <c r="AX32" i="1"/>
  <c r="AW32" i="1"/>
  <c r="BA32" i="1" s="1"/>
  <c r="Y32" i="1"/>
  <c r="W32" i="1"/>
  <c r="S32" i="1"/>
  <c r="E32" i="1" s="1"/>
  <c r="R32" i="1"/>
  <c r="AE32" i="1" s="1"/>
  <c r="Q32" i="1"/>
  <c r="Z32" i="1" s="1"/>
  <c r="K32" i="1"/>
  <c r="J32" i="1"/>
  <c r="AY31" i="1"/>
  <c r="AX31" i="1"/>
  <c r="AW31" i="1"/>
  <c r="AZ31" i="1" s="1"/>
  <c r="Y31" i="1"/>
  <c r="X31" i="1"/>
  <c r="T31" i="1"/>
  <c r="R31" i="1"/>
  <c r="AE31" i="1" s="1"/>
  <c r="Q31" i="1"/>
  <c r="Z31" i="1" s="1"/>
  <c r="AZ30" i="1"/>
  <c r="AX30" i="1"/>
  <c r="AW30" i="1"/>
  <c r="AY30" i="1" s="1"/>
  <c r="AR30" i="1"/>
  <c r="AQ30" i="1"/>
  <c r="AL30" i="1"/>
  <c r="AK30" i="1"/>
  <c r="I30" i="1" s="1"/>
  <c r="AG30" i="1"/>
  <c r="AE30" i="1"/>
  <c r="AD30" i="1"/>
  <c r="AU30" i="1" s="1"/>
  <c r="H30" i="1" s="1"/>
  <c r="Y30" i="1"/>
  <c r="X30" i="1"/>
  <c r="W30" i="1"/>
  <c r="T30" i="1"/>
  <c r="S30" i="1"/>
  <c r="E30" i="1" s="1"/>
  <c r="R30" i="1"/>
  <c r="Q30" i="1"/>
  <c r="AX29" i="1"/>
  <c r="AW29" i="1"/>
  <c r="BA29" i="1" s="1"/>
  <c r="AP29" i="1"/>
  <c r="AJ29" i="1"/>
  <c r="AD29" i="1"/>
  <c r="AB29" i="1"/>
  <c r="F29" i="1" s="1"/>
  <c r="Z29" i="1"/>
  <c r="X29" i="1"/>
  <c r="W29" i="1"/>
  <c r="V29" i="1"/>
  <c r="G29" i="1" s="1"/>
  <c r="T29" i="1"/>
  <c r="S29" i="1"/>
  <c r="R29" i="1"/>
  <c r="AE29" i="1" s="1"/>
  <c r="Q29" i="1"/>
  <c r="Y29" i="1" s="1"/>
  <c r="E29" i="1"/>
  <c r="BC28" i="1"/>
  <c r="AZ28" i="1"/>
  <c r="AY28" i="1"/>
  <c r="AX28" i="1"/>
  <c r="AW28" i="1"/>
  <c r="BA28" i="1" s="1"/>
  <c r="Z28" i="1"/>
  <c r="Y28" i="1"/>
  <c r="W28" i="1"/>
  <c r="U28" i="1"/>
  <c r="S28" i="1"/>
  <c r="E28" i="1" s="1"/>
  <c r="R28" i="1"/>
  <c r="AE28" i="1" s="1"/>
  <c r="Q28" i="1"/>
  <c r="K28" i="1"/>
  <c r="J28" i="1"/>
  <c r="BA27" i="1"/>
  <c r="AY27" i="1"/>
  <c r="AX27" i="1"/>
  <c r="AW27" i="1"/>
  <c r="AZ27" i="1" s="1"/>
  <c r="AE27" i="1"/>
  <c r="Y27" i="1"/>
  <c r="R27" i="1"/>
  <c r="Q27" i="1"/>
  <c r="AX26" i="1"/>
  <c r="AW26" i="1"/>
  <c r="BA26" i="1" s="1"/>
  <c r="AD26" i="1"/>
  <c r="AU26" i="1" s="1"/>
  <c r="H26" i="1" s="1"/>
  <c r="AB26" i="1"/>
  <c r="F26" i="1" s="1"/>
  <c r="Z26" i="1"/>
  <c r="X26" i="1"/>
  <c r="W26" i="1"/>
  <c r="V26" i="1"/>
  <c r="T26" i="1"/>
  <c r="S26" i="1"/>
  <c r="R26" i="1"/>
  <c r="AE26" i="1" s="1"/>
  <c r="Q26" i="1"/>
  <c r="Y26" i="1" s="1"/>
  <c r="G26" i="1"/>
  <c r="E26" i="1"/>
  <c r="BC25" i="1"/>
  <c r="AZ25" i="1"/>
  <c r="AY25" i="1"/>
  <c r="K25" i="1" s="1"/>
  <c r="AX25" i="1"/>
  <c r="AW25" i="1"/>
  <c r="BA25" i="1" s="1"/>
  <c r="Z25" i="1"/>
  <c r="W25" i="1"/>
  <c r="U25" i="1"/>
  <c r="S25" i="1"/>
  <c r="E25" i="1" s="1"/>
  <c r="R25" i="1"/>
  <c r="AE25" i="1" s="1"/>
  <c r="Q25" i="1"/>
  <c r="J25" i="1"/>
  <c r="BA24" i="1"/>
  <c r="K24" i="1" s="1"/>
  <c r="AY24" i="1"/>
  <c r="AX24" i="1"/>
  <c r="AW24" i="1"/>
  <c r="AZ24" i="1" s="1"/>
  <c r="Z24" i="1"/>
  <c r="Y24" i="1"/>
  <c r="X24" i="1"/>
  <c r="U24" i="1"/>
  <c r="T24" i="1"/>
  <c r="R24" i="1"/>
  <c r="AE24" i="1" s="1"/>
  <c r="Q24" i="1"/>
  <c r="BA23" i="1"/>
  <c r="AZ23" i="1"/>
  <c r="AX23" i="1"/>
  <c r="AW23" i="1"/>
  <c r="AY23" i="1" s="1"/>
  <c r="AE23" i="1"/>
  <c r="R23" i="1"/>
  <c r="Q23" i="1"/>
  <c r="AB23" i="1" s="1"/>
  <c r="F23" i="1" s="1"/>
  <c r="AX22" i="1"/>
  <c r="AW22" i="1"/>
  <c r="BC22" i="1" s="1"/>
  <c r="J22" i="1" s="1"/>
  <c r="AQ22" i="1"/>
  <c r="AK22" i="1"/>
  <c r="I22" i="1" s="1"/>
  <c r="AF22" i="1"/>
  <c r="AD22" i="1"/>
  <c r="AU22" i="1" s="1"/>
  <c r="H22" i="1" s="1"/>
  <c r="M22" i="1" s="1"/>
  <c r="N22" i="1" s="1"/>
  <c r="AB22" i="1"/>
  <c r="F22" i="1" s="1"/>
  <c r="Z22" i="1"/>
  <c r="X22" i="1"/>
  <c r="W22" i="1"/>
  <c r="V22" i="1"/>
  <c r="T22" i="1"/>
  <c r="S22" i="1"/>
  <c r="E22" i="1" s="1"/>
  <c r="R22" i="1"/>
  <c r="AE22" i="1" s="1"/>
  <c r="Q22" i="1"/>
  <c r="Y22" i="1" s="1"/>
  <c r="G22" i="1"/>
  <c r="BC21" i="1"/>
  <c r="AZ21" i="1"/>
  <c r="AY21" i="1"/>
  <c r="K21" i="1" s="1"/>
  <c r="AX21" i="1"/>
  <c r="AW21" i="1"/>
  <c r="BA21" i="1" s="1"/>
  <c r="AB21" i="1"/>
  <c r="F21" i="1" s="1"/>
  <c r="R21" i="1"/>
  <c r="AE21" i="1" s="1"/>
  <c r="Q21" i="1"/>
  <c r="J21" i="1"/>
  <c r="AX20" i="1"/>
  <c r="AW20" i="1"/>
  <c r="BC20" i="1" s="1"/>
  <c r="J20" i="1" s="1"/>
  <c r="AD20" i="1"/>
  <c r="V20" i="1"/>
  <c r="G20" i="1" s="1"/>
  <c r="R20" i="1"/>
  <c r="AE20" i="1" s="1"/>
  <c r="Q20" i="1"/>
  <c r="BC19" i="1"/>
  <c r="J19" i="1" s="1"/>
  <c r="AX19" i="1"/>
  <c r="AW19" i="1"/>
  <c r="AP19" i="1"/>
  <c r="AI19" i="1"/>
  <c r="AE19" i="1"/>
  <c r="AD19" i="1"/>
  <c r="W19" i="1"/>
  <c r="R19" i="1"/>
  <c r="Q19" i="1"/>
  <c r="Y19" i="1" s="1"/>
  <c r="AY18" i="1"/>
  <c r="AX18" i="1"/>
  <c r="AW18" i="1"/>
  <c r="BC18" i="1" s="1"/>
  <c r="J18" i="1" s="1"/>
  <c r="AS18" i="1"/>
  <c r="AQ18" i="1"/>
  <c r="AL18" i="1"/>
  <c r="AK18" i="1"/>
  <c r="I18" i="1" s="1"/>
  <c r="AG18" i="1"/>
  <c r="AF18" i="1"/>
  <c r="AD18" i="1"/>
  <c r="AU18" i="1" s="1"/>
  <c r="AB18" i="1"/>
  <c r="F18" i="1" s="1"/>
  <c r="Z18" i="1"/>
  <c r="X18" i="1"/>
  <c r="W18" i="1"/>
  <c r="V18" i="1"/>
  <c r="T18" i="1"/>
  <c r="S18" i="1"/>
  <c r="E18" i="1" s="1"/>
  <c r="R18" i="1"/>
  <c r="AE18" i="1" s="1"/>
  <c r="Q18" i="1"/>
  <c r="Y18" i="1" s="1"/>
  <c r="M18" i="1"/>
  <c r="N18" i="1" s="1"/>
  <c r="H18" i="1"/>
  <c r="G18" i="1"/>
  <c r="BC17" i="1"/>
  <c r="AZ17" i="1"/>
  <c r="AY17" i="1"/>
  <c r="AX17" i="1"/>
  <c r="AW17" i="1"/>
  <c r="BA17" i="1" s="1"/>
  <c r="W17" i="1"/>
  <c r="V17" i="1"/>
  <c r="G17" i="1" s="1"/>
  <c r="R17" i="1"/>
  <c r="AE17" i="1" s="1"/>
  <c r="Q17" i="1"/>
  <c r="J17" i="1"/>
  <c r="AX16" i="1"/>
  <c r="AW16" i="1"/>
  <c r="BC16" i="1" s="1"/>
  <c r="J16" i="1" s="1"/>
  <c r="X16" i="1"/>
  <c r="V16" i="1"/>
  <c r="G16" i="1" s="1"/>
  <c r="R16" i="1"/>
  <c r="AE16" i="1" s="1"/>
  <c r="Q16" i="1"/>
  <c r="AX15" i="1"/>
  <c r="AW15" i="1"/>
  <c r="BC15" i="1" s="1"/>
  <c r="J15" i="1" s="1"/>
  <c r="AQ15" i="1"/>
  <c r="AK15" i="1"/>
  <c r="I15" i="1" s="1"/>
  <c r="AI15" i="1"/>
  <c r="AE15" i="1"/>
  <c r="AD15" i="1"/>
  <c r="X15" i="1"/>
  <c r="W15" i="1"/>
  <c r="S15" i="1"/>
  <c r="R15" i="1"/>
  <c r="Q15" i="1"/>
  <c r="Y15" i="1" s="1"/>
  <c r="E15" i="1"/>
  <c r="AZ14" i="1"/>
  <c r="AY14" i="1"/>
  <c r="AX14" i="1"/>
  <c r="AW14" i="1"/>
  <c r="BC14" i="1" s="1"/>
  <c r="J14" i="1" s="1"/>
  <c r="AU14" i="1"/>
  <c r="AS14" i="1"/>
  <c r="AN14" i="1"/>
  <c r="AL14" i="1"/>
  <c r="AK14" i="1"/>
  <c r="AH14" i="1"/>
  <c r="AG14" i="1"/>
  <c r="AF14" i="1"/>
  <c r="AD14" i="1"/>
  <c r="AB14" i="1"/>
  <c r="F14" i="1" s="1"/>
  <c r="Z14" i="1"/>
  <c r="X14" i="1"/>
  <c r="W14" i="1"/>
  <c r="V14" i="1"/>
  <c r="G14" i="1" s="1"/>
  <c r="T14" i="1"/>
  <c r="S14" i="1"/>
  <c r="R14" i="1"/>
  <c r="AE14" i="1" s="1"/>
  <c r="Q14" i="1"/>
  <c r="Y14" i="1" s="1"/>
  <c r="I14" i="1"/>
  <c r="H14" i="1"/>
  <c r="E14" i="1"/>
  <c r="BC13" i="1"/>
  <c r="AZ13" i="1"/>
  <c r="AY13" i="1"/>
  <c r="AX13" i="1"/>
  <c r="AW13" i="1"/>
  <c r="BA13" i="1" s="1"/>
  <c r="AB13" i="1"/>
  <c r="F13" i="1" s="1"/>
  <c r="Z13" i="1"/>
  <c r="W13" i="1"/>
  <c r="V13" i="1"/>
  <c r="S13" i="1"/>
  <c r="E13" i="1" s="1"/>
  <c r="R13" i="1"/>
  <c r="AE13" i="1" s="1"/>
  <c r="Q13" i="1"/>
  <c r="Y13" i="1" s="1"/>
  <c r="K13" i="1"/>
  <c r="J13" i="1"/>
  <c r="G13" i="1"/>
  <c r="BC12" i="1"/>
  <c r="AY12" i="1"/>
  <c r="AX12" i="1"/>
  <c r="AW12" i="1"/>
  <c r="BA12" i="1" s="1"/>
  <c r="AE12" i="1"/>
  <c r="R12" i="1"/>
  <c r="Q12" i="1"/>
  <c r="J12" i="1"/>
  <c r="AX11" i="1"/>
  <c r="AW11" i="1"/>
  <c r="BA11" i="1" s="1"/>
  <c r="AE11" i="1"/>
  <c r="AD11" i="1"/>
  <c r="Y11" i="1"/>
  <c r="T11" i="1"/>
  <c r="R11" i="1"/>
  <c r="Q11" i="1"/>
  <c r="U11" i="1" s="1"/>
  <c r="BC10" i="1"/>
  <c r="BA10" i="1"/>
  <c r="AZ10" i="1"/>
  <c r="AY10" i="1"/>
  <c r="AX10" i="1"/>
  <c r="AB10" i="1"/>
  <c r="F10" i="1" s="1"/>
  <c r="Z10" i="1"/>
  <c r="W10" i="1"/>
  <c r="V10" i="1"/>
  <c r="S10" i="1"/>
  <c r="E10" i="1" s="1"/>
  <c r="R10" i="1"/>
  <c r="AE10" i="1" s="1"/>
  <c r="Q10" i="1"/>
  <c r="Y10" i="1" s="1"/>
  <c r="K10" i="1"/>
  <c r="J10" i="1"/>
  <c r="G10" i="1"/>
  <c r="BC9" i="1"/>
  <c r="AY9" i="1"/>
  <c r="AX9" i="1"/>
  <c r="AW9" i="1"/>
  <c r="BA9" i="1" s="1"/>
  <c r="AE9" i="1"/>
  <c r="Z9" i="1"/>
  <c r="V9" i="1"/>
  <c r="U9" i="1"/>
  <c r="R9" i="1"/>
  <c r="Q9" i="1"/>
  <c r="J9" i="1"/>
  <c r="G9" i="1"/>
  <c r="BC8" i="1"/>
  <c r="J8" i="1" s="1"/>
  <c r="BA8" i="1"/>
  <c r="AX8" i="1"/>
  <c r="AW8" i="1"/>
  <c r="AE8" i="1"/>
  <c r="R8" i="1"/>
  <c r="Q8" i="1"/>
  <c r="U8" i="1" s="1"/>
  <c r="AZ7" i="1"/>
  <c r="AX7" i="1"/>
  <c r="AW7" i="1"/>
  <c r="BA7" i="1" s="1"/>
  <c r="AQ7" i="1"/>
  <c r="AP7" i="1"/>
  <c r="AH7" i="1"/>
  <c r="AG7" i="1"/>
  <c r="AD7" i="1"/>
  <c r="AU7" i="1" s="1"/>
  <c r="H7" i="1" s="1"/>
  <c r="AB7" i="1"/>
  <c r="F7" i="1" s="1"/>
  <c r="Z7" i="1"/>
  <c r="X7" i="1"/>
  <c r="W7" i="1"/>
  <c r="V7" i="1"/>
  <c r="T7" i="1"/>
  <c r="S7" i="1"/>
  <c r="E7" i="1" s="1"/>
  <c r="R7" i="1"/>
  <c r="AE7" i="1" s="1"/>
  <c r="Q7" i="1"/>
  <c r="Y7" i="1" s="1"/>
  <c r="G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C6" i="1"/>
  <c r="AZ6" i="1"/>
  <c r="AY6" i="1"/>
  <c r="K6" i="1" s="1"/>
  <c r="AX6" i="1"/>
  <c r="AW6" i="1"/>
  <c r="BA6" i="1" s="1"/>
  <c r="Z6" i="1"/>
  <c r="U6" i="1"/>
  <c r="R6" i="1"/>
  <c r="AE6" i="1" s="1"/>
  <c r="Q6" i="1"/>
  <c r="J6" i="1"/>
  <c r="B6" i="1"/>
  <c r="BA5" i="1"/>
  <c r="AX5" i="1"/>
  <c r="AW5" i="1"/>
  <c r="AZ5" i="1" s="1"/>
  <c r="Z5" i="1"/>
  <c r="U5" i="1"/>
  <c r="R5" i="1"/>
  <c r="AE5" i="1" s="1"/>
  <c r="Q5" i="1"/>
  <c r="X5" i="1" s="1"/>
  <c r="B5" i="1"/>
  <c r="AX4" i="1"/>
  <c r="AW4" i="1"/>
  <c r="AY4" i="1" s="1"/>
  <c r="AE4" i="1"/>
  <c r="AD4" i="1"/>
  <c r="AU4" i="1" s="1"/>
  <c r="X4" i="1"/>
  <c r="W4" i="1"/>
  <c r="S4" i="1"/>
  <c r="R4" i="1"/>
  <c r="Q4" i="1"/>
  <c r="Y4" i="1" s="1"/>
  <c r="E4" i="1"/>
  <c r="H4" i="1" l="1"/>
  <c r="BC4" i="1"/>
  <c r="AK4" i="1"/>
  <c r="I4" i="1" s="1"/>
  <c r="AQ4" i="1"/>
  <c r="V5" i="1"/>
  <c r="G5" i="1" s="1"/>
  <c r="Y8" i="1"/>
  <c r="AU11" i="1"/>
  <c r="H11" i="1" s="1"/>
  <c r="AP11" i="1"/>
  <c r="AK11" i="1"/>
  <c r="I11" i="1" s="1"/>
  <c r="AG11" i="1"/>
  <c r="AS11" i="1"/>
  <c r="AN11" i="1"/>
  <c r="AJ11" i="1"/>
  <c r="AF11" i="1"/>
  <c r="AR11" i="1"/>
  <c r="AL11" i="1"/>
  <c r="AD12" i="1"/>
  <c r="X12" i="1"/>
  <c r="T12" i="1"/>
  <c r="AB12" i="1"/>
  <c r="F12" i="1" s="1"/>
  <c r="W12" i="1"/>
  <c r="S12" i="1"/>
  <c r="E12" i="1" s="1"/>
  <c r="Z12" i="1"/>
  <c r="V12" i="1"/>
  <c r="G12" i="1" s="1"/>
  <c r="M14" i="1"/>
  <c r="N14" i="1" s="1"/>
  <c r="BC5" i="1"/>
  <c r="J5" i="1" s="1"/>
  <c r="AD6" i="1"/>
  <c r="X6" i="1"/>
  <c r="T6" i="1"/>
  <c r="V6" i="1"/>
  <c r="G6" i="1" s="1"/>
  <c r="AB6" i="1"/>
  <c r="F6" i="1" s="1"/>
  <c r="T4" i="1"/>
  <c r="AG4" i="1"/>
  <c r="AL4" i="1"/>
  <c r="AR4" i="1"/>
  <c r="AZ4" i="1"/>
  <c r="W6" i="1"/>
  <c r="AK7" i="1"/>
  <c r="I7" i="1" s="1"/>
  <c r="T8" i="1"/>
  <c r="AD8" i="1"/>
  <c r="AZ8" i="1"/>
  <c r="AY8" i="1"/>
  <c r="K8" i="1" s="1"/>
  <c r="AD9" i="1"/>
  <c r="X9" i="1"/>
  <c r="T9" i="1"/>
  <c r="AB9" i="1"/>
  <c r="F9" i="1" s="1"/>
  <c r="W9" i="1"/>
  <c r="S9" i="1"/>
  <c r="E9" i="1" s="1"/>
  <c r="Y9" i="1"/>
  <c r="AM11" i="1"/>
  <c r="AI4" i="1"/>
  <c r="AP4" i="1"/>
  <c r="AB5" i="1"/>
  <c r="F5" i="1" s="1"/>
  <c r="W5" i="1"/>
  <c r="S5" i="1"/>
  <c r="E5" i="1" s="1"/>
  <c r="AD5" i="1"/>
  <c r="Z4" i="1"/>
  <c r="V4" i="1"/>
  <c r="G4" i="1" s="1"/>
  <c r="U4" i="1"/>
  <c r="AB4" i="1"/>
  <c r="AH4" i="1"/>
  <c r="AM4" i="1"/>
  <c r="BA4" i="1"/>
  <c r="T5" i="1"/>
  <c r="Y5" i="1"/>
  <c r="AY5" i="1"/>
  <c r="K5" i="1" s="1"/>
  <c r="S6" i="1"/>
  <c r="E6" i="1" s="1"/>
  <c r="Y6" i="1"/>
  <c r="AS7" i="1"/>
  <c r="AN7" i="1"/>
  <c r="AJ7" i="1"/>
  <c r="AF7" i="1"/>
  <c r="AR7" i="1"/>
  <c r="AM7" i="1"/>
  <c r="AI7" i="1"/>
  <c r="AL7" i="1"/>
  <c r="AY7" i="1"/>
  <c r="K7" i="1" s="1"/>
  <c r="BC7" i="1"/>
  <c r="J7" i="1" s="1"/>
  <c r="M7" i="1" s="1"/>
  <c r="N7" i="1" s="1"/>
  <c r="AB11" i="1"/>
  <c r="F11" i="1" s="1"/>
  <c r="W11" i="1"/>
  <c r="S11" i="1"/>
  <c r="E11" i="1" s="1"/>
  <c r="Z11" i="1"/>
  <c r="V11" i="1"/>
  <c r="G11" i="1" s="1"/>
  <c r="X11" i="1"/>
  <c r="AH11" i="1"/>
  <c r="AQ11" i="1"/>
  <c r="U12" i="1"/>
  <c r="AS4" i="1"/>
  <c r="AN4" i="1"/>
  <c r="AJ4" i="1"/>
  <c r="AF4" i="1"/>
  <c r="AB8" i="1"/>
  <c r="F8" i="1" s="1"/>
  <c r="W8" i="1"/>
  <c r="S8" i="1"/>
  <c r="E8" i="1" s="1"/>
  <c r="Z8" i="1"/>
  <c r="V8" i="1"/>
  <c r="G8" i="1" s="1"/>
  <c r="X8" i="1"/>
  <c r="AI11" i="1"/>
  <c r="AZ11" i="1"/>
  <c r="AY11" i="1"/>
  <c r="BC11" i="1"/>
  <c r="J11" i="1" s="1"/>
  <c r="Y12" i="1"/>
  <c r="AU20" i="1"/>
  <c r="H20" i="1" s="1"/>
  <c r="AP20" i="1"/>
  <c r="AK20" i="1"/>
  <c r="I20" i="1" s="1"/>
  <c r="AG20" i="1"/>
  <c r="AS20" i="1"/>
  <c r="AM20" i="1"/>
  <c r="AH20" i="1"/>
  <c r="AR20" i="1"/>
  <c r="AL20" i="1"/>
  <c r="AF20" i="1"/>
  <c r="AQ20" i="1"/>
  <c r="AJ20" i="1"/>
  <c r="AD21" i="1"/>
  <c r="X21" i="1"/>
  <c r="T21" i="1"/>
  <c r="Z21" i="1"/>
  <c r="U21" i="1"/>
  <c r="Y21" i="1"/>
  <c r="S21" i="1"/>
  <c r="E21" i="1" s="1"/>
  <c r="W21" i="1"/>
  <c r="U7" i="1"/>
  <c r="AZ9" i="1"/>
  <c r="K9" i="1" s="1"/>
  <c r="T10" i="1"/>
  <c r="X10" i="1"/>
  <c r="AD10" i="1"/>
  <c r="AZ12" i="1"/>
  <c r="K12" i="1" s="1"/>
  <c r="T13" i="1"/>
  <c r="X13" i="1"/>
  <c r="AD13" i="1"/>
  <c r="AR14" i="1"/>
  <c r="AM14" i="1"/>
  <c r="AI14" i="1"/>
  <c r="AQ14" i="1"/>
  <c r="AJ14" i="1"/>
  <c r="AP14" i="1"/>
  <c r="AS15" i="1"/>
  <c r="AN15" i="1"/>
  <c r="AJ15" i="1"/>
  <c r="AF15" i="1"/>
  <c r="AU15" i="1"/>
  <c r="H15" i="1" s="1"/>
  <c r="AM15" i="1"/>
  <c r="AH15" i="1"/>
  <c r="AR15" i="1"/>
  <c r="AL15" i="1"/>
  <c r="AG15" i="1"/>
  <c r="AP15" i="1"/>
  <c r="AB16" i="1"/>
  <c r="F16" i="1" s="1"/>
  <c r="W16" i="1"/>
  <c r="S16" i="1"/>
  <c r="E16" i="1" s="1"/>
  <c r="Z16" i="1"/>
  <c r="U16" i="1"/>
  <c r="Y16" i="1"/>
  <c r="T16" i="1"/>
  <c r="AD16" i="1"/>
  <c r="AD17" i="1"/>
  <c r="X17" i="1"/>
  <c r="T17" i="1"/>
  <c r="Z17" i="1"/>
  <c r="U17" i="1"/>
  <c r="Y17" i="1"/>
  <c r="S17" i="1"/>
  <c r="E17" i="1" s="1"/>
  <c r="AB17" i="1"/>
  <c r="F17" i="1" s="1"/>
  <c r="AS19" i="1"/>
  <c r="AN19" i="1"/>
  <c r="AJ19" i="1"/>
  <c r="AF19" i="1"/>
  <c r="AU19" i="1"/>
  <c r="H19" i="1" s="1"/>
  <c r="AM19" i="1"/>
  <c r="AH19" i="1"/>
  <c r="AR19" i="1"/>
  <c r="AL19" i="1"/>
  <c r="AG19" i="1"/>
  <c r="AQ19" i="1"/>
  <c r="AK19" i="1"/>
  <c r="I19" i="1" s="1"/>
  <c r="AY19" i="1"/>
  <c r="BA19" i="1"/>
  <c r="AZ19" i="1"/>
  <c r="AB20" i="1"/>
  <c r="F20" i="1" s="1"/>
  <c r="M20" i="1" s="1"/>
  <c r="N20" i="1" s="1"/>
  <c r="W20" i="1"/>
  <c r="S20" i="1"/>
  <c r="E20" i="1" s="1"/>
  <c r="Z20" i="1"/>
  <c r="U20" i="1"/>
  <c r="Y20" i="1"/>
  <c r="T20" i="1"/>
  <c r="X20" i="1"/>
  <c r="AI20" i="1"/>
  <c r="U23" i="1"/>
  <c r="U10" i="1"/>
  <c r="U13" i="1"/>
  <c r="K17" i="1"/>
  <c r="AN20" i="1"/>
  <c r="V21" i="1"/>
  <c r="G21" i="1" s="1"/>
  <c r="AY15" i="1"/>
  <c r="BA15" i="1"/>
  <c r="AZ15" i="1"/>
  <c r="AZ16" i="1"/>
  <c r="BA16" i="1"/>
  <c r="AY16" i="1"/>
  <c r="K16" i="1" s="1"/>
  <c r="AZ20" i="1"/>
  <c r="BA20" i="1"/>
  <c r="AY20" i="1"/>
  <c r="K20" i="1" s="1"/>
  <c r="Z23" i="1"/>
  <c r="V23" i="1"/>
  <c r="G23" i="1" s="1"/>
  <c r="Y23" i="1"/>
  <c r="T23" i="1"/>
  <c r="X23" i="1"/>
  <c r="S23" i="1"/>
  <c r="E23" i="1" s="1"/>
  <c r="AD23" i="1"/>
  <c r="W23" i="1"/>
  <c r="BA14" i="1"/>
  <c r="K14" i="1" s="1"/>
  <c r="T15" i="1"/>
  <c r="AH18" i="1"/>
  <c r="AN18" i="1"/>
  <c r="AZ18" i="1"/>
  <c r="K18" i="1" s="1"/>
  <c r="S19" i="1"/>
  <c r="E19" i="1" s="1"/>
  <c r="X19" i="1"/>
  <c r="AG22" i="1"/>
  <c r="AL22" i="1"/>
  <c r="AS22" i="1"/>
  <c r="AY22" i="1"/>
  <c r="K23" i="1"/>
  <c r="BC23" i="1"/>
  <c r="J23" i="1" s="1"/>
  <c r="AB24" i="1"/>
  <c r="F24" i="1" s="1"/>
  <c r="W24" i="1"/>
  <c r="S24" i="1"/>
  <c r="E24" i="1" s="1"/>
  <c r="V24" i="1"/>
  <c r="G24" i="1" s="1"/>
  <c r="AD24" i="1"/>
  <c r="BC24" i="1"/>
  <c r="J24" i="1" s="1"/>
  <c r="AD25" i="1"/>
  <c r="X25" i="1"/>
  <c r="T25" i="1"/>
  <c r="V25" i="1"/>
  <c r="G25" i="1" s="1"/>
  <c r="AB25" i="1"/>
  <c r="F25" i="1" s="1"/>
  <c r="AG26" i="1"/>
  <c r="AP26" i="1"/>
  <c r="AB27" i="1"/>
  <c r="F27" i="1" s="1"/>
  <c r="W27" i="1"/>
  <c r="S27" i="1"/>
  <c r="E27" i="1" s="1"/>
  <c r="Z27" i="1"/>
  <c r="V27" i="1"/>
  <c r="G27" i="1" s="1"/>
  <c r="X27" i="1"/>
  <c r="K27" i="1"/>
  <c r="Z15" i="1"/>
  <c r="V15" i="1"/>
  <c r="G15" i="1" s="1"/>
  <c r="U15" i="1"/>
  <c r="AB15" i="1"/>
  <c r="F15" i="1" s="1"/>
  <c r="M15" i="1" s="1"/>
  <c r="N15" i="1" s="1"/>
  <c r="AR18" i="1"/>
  <c r="AM18" i="1"/>
  <c r="AI18" i="1"/>
  <c r="AJ18" i="1"/>
  <c r="AP18" i="1"/>
  <c r="BA18" i="1"/>
  <c r="T19" i="1"/>
  <c r="AH22" i="1"/>
  <c r="AN22" i="1"/>
  <c r="AZ22" i="1"/>
  <c r="AH26" i="1"/>
  <c r="AQ26" i="1"/>
  <c r="AZ26" i="1"/>
  <c r="Z19" i="1"/>
  <c r="V19" i="1"/>
  <c r="G19" i="1" s="1"/>
  <c r="U19" i="1"/>
  <c r="AB19" i="1"/>
  <c r="F19" i="1" s="1"/>
  <c r="M19" i="1" s="1"/>
  <c r="N19" i="1" s="1"/>
  <c r="AR22" i="1"/>
  <c r="AM22" i="1"/>
  <c r="AI22" i="1"/>
  <c r="AJ22" i="1"/>
  <c r="AP22" i="1"/>
  <c r="BA22" i="1"/>
  <c r="Y25" i="1"/>
  <c r="AK26" i="1"/>
  <c r="I26" i="1" s="1"/>
  <c r="T27" i="1"/>
  <c r="AD27" i="1"/>
  <c r="BC29" i="1"/>
  <c r="J29" i="1" s="1"/>
  <c r="AZ29" i="1"/>
  <c r="AY29" i="1"/>
  <c r="AS26" i="1"/>
  <c r="AN26" i="1"/>
  <c r="AJ26" i="1"/>
  <c r="AF26" i="1"/>
  <c r="AR26" i="1"/>
  <c r="AM26" i="1"/>
  <c r="AI26" i="1"/>
  <c r="AL26" i="1"/>
  <c r="AY26" i="1"/>
  <c r="K26" i="1" s="1"/>
  <c r="BC26" i="1"/>
  <c r="J26" i="1" s="1"/>
  <c r="M26" i="1" s="1"/>
  <c r="N26" i="1" s="1"/>
  <c r="U27" i="1"/>
  <c r="AR29" i="1"/>
  <c r="AM29" i="1"/>
  <c r="AI29" i="1"/>
  <c r="AU29" i="1"/>
  <c r="H29" i="1" s="1"/>
  <c r="M29" i="1" s="1"/>
  <c r="N29" i="1" s="1"/>
  <c r="AN29" i="1"/>
  <c r="AH29" i="1"/>
  <c r="AS29" i="1"/>
  <c r="AL29" i="1"/>
  <c r="AG29" i="1"/>
  <c r="AQ29" i="1"/>
  <c r="AK29" i="1"/>
  <c r="I29" i="1" s="1"/>
  <c r="AF29" i="1"/>
  <c r="U14" i="1"/>
  <c r="U18" i="1"/>
  <c r="U22" i="1"/>
  <c r="U26" i="1"/>
  <c r="BC27" i="1"/>
  <c r="J27" i="1" s="1"/>
  <c r="AD28" i="1"/>
  <c r="X28" i="1"/>
  <c r="T28" i="1"/>
  <c r="V28" i="1"/>
  <c r="G28" i="1" s="1"/>
  <c r="AB28" i="1"/>
  <c r="F28" i="1" s="1"/>
  <c r="Z30" i="1"/>
  <c r="V30" i="1"/>
  <c r="G30" i="1" s="1"/>
  <c r="U30" i="1"/>
  <c r="AB30" i="1"/>
  <c r="F30" i="1" s="1"/>
  <c r="AH30" i="1"/>
  <c r="AM30" i="1"/>
  <c r="BA30" i="1"/>
  <c r="U31" i="1"/>
  <c r="BA31" i="1"/>
  <c r="K31" i="1" s="1"/>
  <c r="U32" i="1"/>
  <c r="AS30" i="1"/>
  <c r="AN30" i="1"/>
  <c r="AJ30" i="1"/>
  <c r="AF30" i="1"/>
  <c r="AI30" i="1"/>
  <c r="AP30" i="1"/>
  <c r="K30" i="1"/>
  <c r="BC30" i="1"/>
  <c r="J30" i="1" s="1"/>
  <c r="AB31" i="1"/>
  <c r="F31" i="1" s="1"/>
  <c r="W31" i="1"/>
  <c r="S31" i="1"/>
  <c r="E31" i="1" s="1"/>
  <c r="V31" i="1"/>
  <c r="G31" i="1" s="1"/>
  <c r="AD31" i="1"/>
  <c r="BC31" i="1"/>
  <c r="J31" i="1" s="1"/>
  <c r="AD32" i="1"/>
  <c r="X32" i="1"/>
  <c r="T32" i="1"/>
  <c r="V32" i="1"/>
  <c r="G32" i="1" s="1"/>
  <c r="AB32" i="1"/>
  <c r="F32" i="1" s="1"/>
  <c r="U29" i="1"/>
  <c r="U33" i="1"/>
  <c r="AI33" i="1"/>
  <c r="AM33" i="1"/>
  <c r="AR33" i="1"/>
  <c r="BC33" i="1"/>
  <c r="J33" i="1" s="1"/>
  <c r="M33" i="1" s="1"/>
  <c r="N33" i="1" s="1"/>
  <c r="V34" i="1"/>
  <c r="G34" i="1" s="1"/>
  <c r="Z34" i="1"/>
  <c r="AF34" i="1"/>
  <c r="AJ34" i="1"/>
  <c r="AN34" i="1"/>
  <c r="AS34" i="1"/>
  <c r="AY34" i="1"/>
  <c r="S35" i="1"/>
  <c r="E35" i="1" s="1"/>
  <c r="W35" i="1"/>
  <c r="AB35" i="1"/>
  <c r="F35" i="1" s="1"/>
  <c r="AZ35" i="1"/>
  <c r="K35" i="1" s="1"/>
  <c r="AF33" i="1"/>
  <c r="AJ33" i="1"/>
  <c r="AN33" i="1"/>
  <c r="AS33" i="1"/>
  <c r="AY33" i="1"/>
  <c r="K33" i="1" s="1"/>
  <c r="S34" i="1"/>
  <c r="E34" i="1" s="1"/>
  <c r="W34" i="1"/>
  <c r="AB34" i="1"/>
  <c r="F34" i="1" s="1"/>
  <c r="AG34" i="1"/>
  <c r="AK34" i="1"/>
  <c r="I34" i="1" s="1"/>
  <c r="AP34" i="1"/>
  <c r="AU34" i="1"/>
  <c r="H34" i="1" s="1"/>
  <c r="AZ34" i="1"/>
  <c r="T35" i="1"/>
  <c r="X35" i="1"/>
  <c r="AD35" i="1"/>
  <c r="BA35" i="1"/>
  <c r="AH34" i="1"/>
  <c r="AL34" i="1"/>
  <c r="AQ34" i="1"/>
  <c r="BA34" i="1"/>
  <c r="U35" i="1"/>
  <c r="Y35" i="1"/>
  <c r="BC35" i="1"/>
  <c r="J35" i="1" s="1"/>
  <c r="AH33" i="1"/>
  <c r="AL33" i="1"/>
  <c r="U34" i="1"/>
  <c r="AI34" i="1"/>
  <c r="AM34" i="1"/>
  <c r="V35" i="1"/>
  <c r="G35" i="1" s="1"/>
  <c r="AS35" i="1" l="1"/>
  <c r="AN35" i="1"/>
  <c r="AJ35" i="1"/>
  <c r="AF35" i="1"/>
  <c r="AR35" i="1"/>
  <c r="AM35" i="1"/>
  <c r="AI35" i="1"/>
  <c r="AQ35" i="1"/>
  <c r="AL35" i="1"/>
  <c r="AH35" i="1"/>
  <c r="AU35" i="1"/>
  <c r="H35" i="1" s="1"/>
  <c r="AP35" i="1"/>
  <c r="AK35" i="1"/>
  <c r="I35" i="1" s="1"/>
  <c r="AG35" i="1"/>
  <c r="M34" i="1"/>
  <c r="N34" i="1" s="1"/>
  <c r="K34" i="1"/>
  <c r="AU31" i="1"/>
  <c r="H31" i="1" s="1"/>
  <c r="AP31" i="1"/>
  <c r="AK31" i="1"/>
  <c r="I31" i="1" s="1"/>
  <c r="AG31" i="1"/>
  <c r="AR31" i="1"/>
  <c r="AL31" i="1"/>
  <c r="AF31" i="1"/>
  <c r="AQ31" i="1"/>
  <c r="AJ31" i="1"/>
  <c r="AN31" i="1"/>
  <c r="AI31" i="1"/>
  <c r="AS31" i="1"/>
  <c r="AM31" i="1"/>
  <c r="AH31" i="1"/>
  <c r="M31" i="1"/>
  <c r="N31" i="1" s="1"/>
  <c r="K15" i="1"/>
  <c r="AR13" i="1"/>
  <c r="AM13" i="1"/>
  <c r="AI13" i="1"/>
  <c r="AQ13" i="1"/>
  <c r="AL13" i="1"/>
  <c r="AH13" i="1"/>
  <c r="AU13" i="1"/>
  <c r="H13" i="1" s="1"/>
  <c r="M13" i="1" s="1"/>
  <c r="N13" i="1" s="1"/>
  <c r="AP13" i="1"/>
  <c r="AK13" i="1"/>
  <c r="I13" i="1" s="1"/>
  <c r="AG13" i="1"/>
  <c r="AJ13" i="1"/>
  <c r="AF13" i="1"/>
  <c r="AS13" i="1"/>
  <c r="AN13" i="1"/>
  <c r="AR10" i="1"/>
  <c r="AM10" i="1"/>
  <c r="AI10" i="1"/>
  <c r="AQ10" i="1"/>
  <c r="AL10" i="1"/>
  <c r="AH10" i="1"/>
  <c r="AU10" i="1"/>
  <c r="H10" i="1" s="1"/>
  <c r="M10" i="1" s="1"/>
  <c r="N10" i="1" s="1"/>
  <c r="AK10" i="1"/>
  <c r="I10" i="1" s="1"/>
  <c r="AS10" i="1"/>
  <c r="AJ10" i="1"/>
  <c r="AP10" i="1"/>
  <c r="AG10" i="1"/>
  <c r="AN10" i="1"/>
  <c r="AF10" i="1"/>
  <c r="AQ21" i="1"/>
  <c r="AL21" i="1"/>
  <c r="AH21" i="1"/>
  <c r="AS21" i="1"/>
  <c r="AM21" i="1"/>
  <c r="AG21" i="1"/>
  <c r="AR21" i="1"/>
  <c r="AK21" i="1"/>
  <c r="I21" i="1" s="1"/>
  <c r="AF21" i="1"/>
  <c r="AP21" i="1"/>
  <c r="AJ21" i="1"/>
  <c r="AU21" i="1"/>
  <c r="H21" i="1" s="1"/>
  <c r="M21" i="1" s="1"/>
  <c r="N21" i="1" s="1"/>
  <c r="AN21" i="1"/>
  <c r="AI21" i="1"/>
  <c r="M35" i="1"/>
  <c r="N35" i="1" s="1"/>
  <c r="K29" i="1"/>
  <c r="AU27" i="1"/>
  <c r="H27" i="1" s="1"/>
  <c r="AP27" i="1"/>
  <c r="AQ27" i="1"/>
  <c r="AK27" i="1"/>
  <c r="I27" i="1" s="1"/>
  <c r="AG27" i="1"/>
  <c r="AN27" i="1"/>
  <c r="AJ27" i="1"/>
  <c r="AF27" i="1"/>
  <c r="AM27" i="1"/>
  <c r="AL27" i="1"/>
  <c r="AS27" i="1"/>
  <c r="AI27" i="1"/>
  <c r="AR27" i="1"/>
  <c r="AH27" i="1"/>
  <c r="AQ25" i="1"/>
  <c r="AL25" i="1"/>
  <c r="AH25" i="1"/>
  <c r="AR25" i="1"/>
  <c r="AK25" i="1"/>
  <c r="I25" i="1" s="1"/>
  <c r="AF25" i="1"/>
  <c r="AP25" i="1"/>
  <c r="AJ25" i="1"/>
  <c r="AU25" i="1"/>
  <c r="H25" i="1" s="1"/>
  <c r="M25" i="1" s="1"/>
  <c r="N25" i="1" s="1"/>
  <c r="AN25" i="1"/>
  <c r="AI25" i="1"/>
  <c r="AS25" i="1"/>
  <c r="AM25" i="1"/>
  <c r="AG25" i="1"/>
  <c r="AB36" i="1"/>
  <c r="AB37" i="1" s="1"/>
  <c r="F4" i="1"/>
  <c r="AU5" i="1"/>
  <c r="AP5" i="1"/>
  <c r="AK5" i="1"/>
  <c r="I5" i="1" s="1"/>
  <c r="AG5" i="1"/>
  <c r="AR5" i="1"/>
  <c r="AL5" i="1"/>
  <c r="AF5" i="1"/>
  <c r="AN5" i="1"/>
  <c r="AI5" i="1"/>
  <c r="AQ5" i="1"/>
  <c r="AJ5" i="1"/>
  <c r="AS5" i="1"/>
  <c r="AM5" i="1"/>
  <c r="AH5" i="1"/>
  <c r="BC36" i="1"/>
  <c r="BC37" i="1" s="1"/>
  <c r="J4" i="1"/>
  <c r="AQ32" i="1"/>
  <c r="AL32" i="1"/>
  <c r="AH32" i="1"/>
  <c r="AR32" i="1"/>
  <c r="AK32" i="1"/>
  <c r="I32" i="1" s="1"/>
  <c r="AF32" i="1"/>
  <c r="AP32" i="1"/>
  <c r="AJ32" i="1"/>
  <c r="AU32" i="1"/>
  <c r="H32" i="1" s="1"/>
  <c r="M32" i="1" s="1"/>
  <c r="N32" i="1" s="1"/>
  <c r="AN32" i="1"/>
  <c r="AI32" i="1"/>
  <c r="AS32" i="1"/>
  <c r="AM32" i="1"/>
  <c r="AG32" i="1"/>
  <c r="M27" i="1"/>
  <c r="N27" i="1" s="1"/>
  <c r="K22" i="1"/>
  <c r="K19" i="1"/>
  <c r="AQ17" i="1"/>
  <c r="AL17" i="1"/>
  <c r="AH17" i="1"/>
  <c r="AS17" i="1"/>
  <c r="AM17" i="1"/>
  <c r="AG17" i="1"/>
  <c r="AR17" i="1"/>
  <c r="AK17" i="1"/>
  <c r="I17" i="1" s="1"/>
  <c r="AF17" i="1"/>
  <c r="AU17" i="1"/>
  <c r="H17" i="1" s="1"/>
  <c r="AI17" i="1"/>
  <c r="AP17" i="1"/>
  <c r="AN17" i="1"/>
  <c r="AJ17" i="1"/>
  <c r="M11" i="1"/>
  <c r="N11" i="1" s="1"/>
  <c r="BA36" i="1"/>
  <c r="AU8" i="1"/>
  <c r="H8" i="1" s="1"/>
  <c r="AP8" i="1"/>
  <c r="AK8" i="1"/>
  <c r="I8" i="1" s="1"/>
  <c r="AG8" i="1"/>
  <c r="AS8" i="1"/>
  <c r="AN8" i="1"/>
  <c r="AJ8" i="1"/>
  <c r="AF8" i="1"/>
  <c r="AQ8" i="1"/>
  <c r="AH8" i="1"/>
  <c r="AM8" i="1"/>
  <c r="AL8" i="1"/>
  <c r="AR8" i="1"/>
  <c r="AI8" i="1"/>
  <c r="AZ36" i="1"/>
  <c r="AQ12" i="1"/>
  <c r="AL12" i="1"/>
  <c r="AH12" i="1"/>
  <c r="AU12" i="1"/>
  <c r="H12" i="1" s="1"/>
  <c r="AP12" i="1"/>
  <c r="AK12" i="1"/>
  <c r="I12" i="1" s="1"/>
  <c r="AG12" i="1"/>
  <c r="AS12" i="1"/>
  <c r="AN12" i="1"/>
  <c r="AJ12" i="1"/>
  <c r="AF12" i="1"/>
  <c r="AR12" i="1"/>
  <c r="AM12" i="1"/>
  <c r="AI12" i="1"/>
  <c r="K4" i="1"/>
  <c r="M30" i="1"/>
  <c r="N30" i="1" s="1"/>
  <c r="AQ28" i="1"/>
  <c r="AL28" i="1"/>
  <c r="AH28" i="1"/>
  <c r="AR28" i="1"/>
  <c r="AP28" i="1"/>
  <c r="AJ28" i="1"/>
  <c r="AU28" i="1"/>
  <c r="H28" i="1" s="1"/>
  <c r="M28" i="1" s="1"/>
  <c r="N28" i="1" s="1"/>
  <c r="AN28" i="1"/>
  <c r="AI28" i="1"/>
  <c r="AG28" i="1"/>
  <c r="AS28" i="1"/>
  <c r="AF28" i="1"/>
  <c r="AM28" i="1"/>
  <c r="AK28" i="1"/>
  <c r="I28" i="1" s="1"/>
  <c r="AU24" i="1"/>
  <c r="H24" i="1" s="1"/>
  <c r="AP24" i="1"/>
  <c r="AK24" i="1"/>
  <c r="I24" i="1" s="1"/>
  <c r="AG24" i="1"/>
  <c r="AR24" i="1"/>
  <c r="AL24" i="1"/>
  <c r="AF24" i="1"/>
  <c r="AQ24" i="1"/>
  <c r="AJ24" i="1"/>
  <c r="AN24" i="1"/>
  <c r="AI24" i="1"/>
  <c r="AS24" i="1"/>
  <c r="AM24" i="1"/>
  <c r="AH24" i="1"/>
  <c r="M24" i="1"/>
  <c r="N24" i="1" s="1"/>
  <c r="AS23" i="1"/>
  <c r="AN23" i="1"/>
  <c r="AJ23" i="1"/>
  <c r="AF23" i="1"/>
  <c r="AR23" i="1"/>
  <c r="AL23" i="1"/>
  <c r="AG23" i="1"/>
  <c r="AQ23" i="1"/>
  <c r="AK23" i="1"/>
  <c r="I23" i="1" s="1"/>
  <c r="AP23" i="1"/>
  <c r="AI23" i="1"/>
  <c r="AU23" i="1"/>
  <c r="H23" i="1" s="1"/>
  <c r="M23" i="1" s="1"/>
  <c r="N23" i="1" s="1"/>
  <c r="AM23" i="1"/>
  <c r="AH23" i="1"/>
  <c r="M17" i="1"/>
  <c r="N17" i="1" s="1"/>
  <c r="AU16" i="1"/>
  <c r="H16" i="1" s="1"/>
  <c r="M16" i="1" s="1"/>
  <c r="N16" i="1" s="1"/>
  <c r="AP16" i="1"/>
  <c r="AK16" i="1"/>
  <c r="I16" i="1" s="1"/>
  <c r="AG16" i="1"/>
  <c r="AS16" i="1"/>
  <c r="AM16" i="1"/>
  <c r="AH16" i="1"/>
  <c r="AR16" i="1"/>
  <c r="AL16" i="1"/>
  <c r="AF16" i="1"/>
  <c r="AI16" i="1"/>
  <c r="AQ16" i="1"/>
  <c r="AN16" i="1"/>
  <c r="AJ16" i="1"/>
  <c r="K11" i="1"/>
  <c r="M8" i="1"/>
  <c r="N8" i="1" s="1"/>
  <c r="AQ9" i="1"/>
  <c r="AL9" i="1"/>
  <c r="AH9" i="1"/>
  <c r="AU9" i="1"/>
  <c r="H9" i="1" s="1"/>
  <c r="M9" i="1" s="1"/>
  <c r="N9" i="1" s="1"/>
  <c r="AP9" i="1"/>
  <c r="AK9" i="1"/>
  <c r="I9" i="1" s="1"/>
  <c r="AG9" i="1"/>
  <c r="AM9" i="1"/>
  <c r="AS9" i="1"/>
  <c r="AJ9" i="1"/>
  <c r="AR9" i="1"/>
  <c r="AI9" i="1"/>
  <c r="AN9" i="1"/>
  <c r="AF9" i="1"/>
  <c r="AR6" i="1"/>
  <c r="AM6" i="1"/>
  <c r="AI6" i="1"/>
  <c r="AQ6" i="1"/>
  <c r="AL6" i="1"/>
  <c r="AH6" i="1"/>
  <c r="AP6" i="1"/>
  <c r="AG6" i="1"/>
  <c r="AN6" i="1"/>
  <c r="AF6" i="1"/>
  <c r="AU6" i="1"/>
  <c r="H6" i="1" s="1"/>
  <c r="M6" i="1" s="1"/>
  <c r="N6" i="1" s="1"/>
  <c r="AK6" i="1"/>
  <c r="I6" i="1" s="1"/>
  <c r="AS6" i="1"/>
  <c r="AJ6" i="1"/>
  <c r="M12" i="1"/>
  <c r="N12" i="1" s="1"/>
  <c r="AY36" i="1"/>
  <c r="H5" i="1" l="1"/>
  <c r="M5" i="1" s="1"/>
  <c r="N5" i="1" s="1"/>
  <c r="AU36" i="1"/>
  <c r="AU37" i="1" s="1"/>
  <c r="M4" i="1"/>
  <c r="M36" i="1" l="1"/>
  <c r="M37" i="1" s="1"/>
  <c r="N4" i="1"/>
</calcChain>
</file>

<file path=xl/sharedStrings.xml><?xml version="1.0" encoding="utf-8"?>
<sst xmlns="http://schemas.openxmlformats.org/spreadsheetml/2006/main" count="129" uniqueCount="88">
  <si>
    <t>Batting</t>
  </si>
  <si>
    <t>Bowling</t>
  </si>
  <si>
    <t>Fielding</t>
  </si>
  <si>
    <t>Total</t>
  </si>
  <si>
    <t>Ave.</t>
  </si>
  <si>
    <t>Club</t>
  </si>
  <si>
    <t>O/W</t>
  </si>
  <si>
    <t>R/O</t>
  </si>
  <si>
    <t>R/W</t>
  </si>
  <si>
    <t xml:space="preserve">    Best figures</t>
  </si>
  <si>
    <t xml:space="preserve"> CLUB CHAMPION</t>
  </si>
  <si>
    <t>Pl</t>
  </si>
  <si>
    <r>
      <t>Pts</t>
    </r>
    <r>
      <rPr>
        <sz val="9"/>
        <rFont val="Times New Roman"/>
        <family val="1"/>
      </rPr>
      <t xml:space="preserve"> (Runs)</t>
    </r>
  </si>
  <si>
    <r>
      <t>Pts</t>
    </r>
    <r>
      <rPr>
        <sz val="9"/>
        <rFont val="Times New Roman"/>
        <family val="1"/>
      </rPr>
      <t xml:space="preserve"> (Wkts)</t>
    </r>
  </si>
  <si>
    <r>
      <t>Pts</t>
    </r>
    <r>
      <rPr>
        <sz val="9"/>
        <rFont val="Times New Roman"/>
        <family val="1"/>
      </rPr>
      <t xml:space="preserve"> (Dism)</t>
    </r>
  </si>
  <si>
    <t>Points</t>
  </si>
  <si>
    <t>BATTING</t>
  </si>
  <si>
    <t>Inn</t>
  </si>
  <si>
    <t xml:space="preserve">N.O. </t>
  </si>
  <si>
    <t>Runs</t>
  </si>
  <si>
    <t>HS</t>
  </si>
  <si>
    <t>Ave</t>
  </si>
  <si>
    <t>Champ</t>
  </si>
  <si>
    <t>BOWLING</t>
  </si>
  <si>
    <t>Ov</t>
  </si>
  <si>
    <t>M</t>
  </si>
  <si>
    <t>Wk</t>
  </si>
  <si>
    <t>S.R.</t>
  </si>
  <si>
    <t>Econ</t>
  </si>
  <si>
    <t>R</t>
  </si>
  <si>
    <t>FIELDING</t>
  </si>
  <si>
    <t>Ct</t>
  </si>
  <si>
    <t>St</t>
  </si>
  <si>
    <t>RO</t>
  </si>
  <si>
    <t>HOAR, Carl</t>
  </si>
  <si>
    <t>(ENG)</t>
  </si>
  <si>
    <t>STYLES, Ryan</t>
  </si>
  <si>
    <t>(AUS)</t>
  </si>
  <si>
    <t>PRICE, Richard</t>
  </si>
  <si>
    <t>(NZ)</t>
  </si>
  <si>
    <t>MASON, Jim</t>
  </si>
  <si>
    <t>SPARROW, Luke</t>
  </si>
  <si>
    <t>GRIEVE, Nick</t>
  </si>
  <si>
    <t>WERREN, Steve</t>
  </si>
  <si>
    <t>WERREN, Steve (w/k)</t>
  </si>
  <si>
    <t>McLOGHLIN, Mick</t>
  </si>
  <si>
    <t>NIAZ, Bilal</t>
  </si>
  <si>
    <t>(PAK)</t>
  </si>
  <si>
    <t>THACKER, Nilesh</t>
  </si>
  <si>
    <t>(IND)</t>
  </si>
  <si>
    <t>RONALDSON, Jamie</t>
  </si>
  <si>
    <t>BALOCH, Ali</t>
  </si>
  <si>
    <t>DALE, Colin</t>
  </si>
  <si>
    <t>OVENS, Rhett</t>
  </si>
  <si>
    <t>TAMBLING, Damian</t>
  </si>
  <si>
    <t>(ZIM)</t>
  </si>
  <si>
    <t>COLEMAN, Nathan</t>
  </si>
  <si>
    <t>CULLEY, James</t>
  </si>
  <si>
    <t>BALDEN, Bruce</t>
  </si>
  <si>
    <t>PHELAN, Jack</t>
  </si>
  <si>
    <t>KANTH, Kiso</t>
  </si>
  <si>
    <t>(SL)</t>
  </si>
  <si>
    <t>SHARMA, Pawan</t>
  </si>
  <si>
    <t>GREENING, Ed</t>
  </si>
  <si>
    <t>(WAL)</t>
  </si>
  <si>
    <t>WARNER, Kupa</t>
  </si>
  <si>
    <t>(PNG)</t>
  </si>
  <si>
    <t>AHMAD, Danyal</t>
  </si>
  <si>
    <t>FORD, Terrence</t>
  </si>
  <si>
    <t>KARA, Pravesh</t>
  </si>
  <si>
    <t>THACKER, Jai</t>
  </si>
  <si>
    <t>CO-OP, Lenard</t>
  </si>
  <si>
    <t>BLACKMAN, Dave</t>
  </si>
  <si>
    <t>SHELDON, Mike</t>
  </si>
  <si>
    <t>HARDY, Tim</t>
  </si>
  <si>
    <t>GILLIAN, Kahuna</t>
  </si>
  <si>
    <t>Batting:     1 pt per run, minus 7 pts for every time dismissed</t>
  </si>
  <si>
    <t>Bowling:   20 pts per wicket, minus 1 pt for every 5 runs conceded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</si>
  <si>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</si>
  <si>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</si>
  <si>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</si>
  <si>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</si>
  <si>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GAMBLE, Nick</t>
  </si>
  <si>
    <t xml:space="preserve"> (AUS)</t>
  </si>
  <si>
    <t>SHARMA, Sandip</t>
  </si>
  <si>
    <t xml:space="preserve"> (IND)</t>
  </si>
  <si>
    <t>-</t>
  </si>
  <si>
    <t xml:space="preserve"> (ENG)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</si>
</sst>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(&quot;#&quot;) &quot;"/>
    <numFmt numFmtId="165" formatCode="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B1E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 applyBorder="1" applyProtection="1"/>
    <xf numFmtId="0" fontId="3" fillId="2" borderId="0" xfId="0" applyFont="1" applyFill="1" applyAlignment="1">
      <alignment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right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left" vertical="center"/>
    </xf>
    <xf numFmtId="0" fontId="3" fillId="3" borderId="6" xfId="0" applyNumberFormat="1" applyFont="1" applyFill="1" applyBorder="1" applyAlignment="1" applyProtection="1">
      <alignment horizontal="right" vertical="center"/>
    </xf>
    <xf numFmtId="0" fontId="3" fillId="3" borderId="7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/>
    <xf numFmtId="0" fontId="0" fillId="2" borderId="0" xfId="0" applyFill="1" applyProtection="1"/>
    <xf numFmtId="0" fontId="2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4" fillId="3" borderId="5" xfId="0" applyNumberFormat="1" applyFont="1" applyFill="1" applyBorder="1" applyAlignment="1" applyProtection="1">
      <alignment horizontal="left" vertical="center" indent="1"/>
    </xf>
    <xf numFmtId="0" fontId="0" fillId="3" borderId="7" xfId="0" applyFill="1" applyBorder="1" applyAlignment="1">
      <alignment horizontal="left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right" vertical="center"/>
    </xf>
    <xf numFmtId="0" fontId="4" fillId="3" borderId="7" xfId="0" applyNumberFormat="1" applyFont="1" applyFill="1" applyBorder="1" applyAlignment="1" applyProtection="1">
      <alignment horizontal="right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 indent="1"/>
    </xf>
    <xf numFmtId="0" fontId="4" fillId="2" borderId="9" xfId="0" applyNumberFormat="1" applyFont="1" applyFill="1" applyBorder="1" applyAlignment="1" applyProtection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left" vertical="center" indent="1"/>
    </xf>
    <xf numFmtId="49" fontId="7" fillId="4" borderId="9" xfId="0" applyNumberFormat="1" applyFont="1" applyFill="1" applyBorder="1" applyAlignment="1" applyProtection="1">
      <alignment horizontal="left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1" fontId="4" fillId="4" borderId="10" xfId="0" applyNumberFormat="1" applyFont="1" applyFill="1" applyBorder="1" applyAlignment="1" applyProtection="1">
      <alignment horizontal="right" vertical="center"/>
    </xf>
    <xf numFmtId="164" fontId="3" fillId="4" borderId="11" xfId="0" applyNumberFormat="1" applyFont="1" applyFill="1" applyBorder="1" applyAlignment="1" applyProtection="1">
      <alignment horizontal="right" vertical="center"/>
    </xf>
    <xf numFmtId="1" fontId="4" fillId="4" borderId="9" xfId="0" applyNumberFormat="1" applyFont="1" applyFill="1" applyBorder="1" applyAlignment="1" applyProtection="1">
      <alignment horizontal="right" vertical="center" indent="1"/>
    </xf>
    <xf numFmtId="165" fontId="4" fillId="4" borderId="9" xfId="0" applyNumberFormat="1" applyFont="1" applyFill="1" applyBorder="1" applyAlignment="1" applyProtection="1">
      <alignment horizontal="right" vertical="center" indent="1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right" vertical="center"/>
    </xf>
    <xf numFmtId="165" fontId="4" fillId="4" borderId="0" xfId="0" applyNumberFormat="1" applyFont="1" applyFill="1" applyBorder="1" applyAlignment="1" applyProtection="1">
      <alignment horizontal="right" vertical="center"/>
    </xf>
    <xf numFmtId="165" fontId="4" fillId="4" borderId="2" xfId="0" applyNumberFormat="1" applyFont="1" applyFill="1" applyBorder="1" applyAlignment="1" applyProtection="1">
      <alignment horizontal="right" vertical="center"/>
    </xf>
    <xf numFmtId="0" fontId="4" fillId="4" borderId="9" xfId="0" applyNumberFormat="1" applyFont="1" applyFill="1" applyBorder="1" applyAlignment="1" applyProtection="1">
      <alignment horizontal="center" vertical="center"/>
    </xf>
    <xf numFmtId="165" fontId="3" fillId="4" borderId="11" xfId="0" applyNumberFormat="1" applyFont="1" applyFill="1" applyBorder="1" applyAlignment="1" applyProtection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right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>
      <alignment horizontal="right" vertical="center" indent="1"/>
    </xf>
    <xf numFmtId="165" fontId="4" fillId="4" borderId="11" xfId="0" applyNumberFormat="1" applyFont="1" applyFill="1" applyBorder="1" applyAlignment="1" applyProtection="1">
      <alignment horizontal="right" vertical="center"/>
    </xf>
    <xf numFmtId="165" fontId="4" fillId="4" borderId="8" xfId="0" applyNumberFormat="1" applyFont="1" applyFill="1" applyBorder="1" applyAlignment="1" applyProtection="1">
      <alignment horizontal="right" vertical="center" indent="1"/>
    </xf>
    <xf numFmtId="166" fontId="0" fillId="2" borderId="0" xfId="1" applyNumberFormat="1" applyFont="1" applyFill="1"/>
    <xf numFmtId="166" fontId="0" fillId="2" borderId="12" xfId="1" applyNumberFormat="1" applyFont="1" applyFill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6" fontId="0" fillId="2" borderId="0" xfId="1" applyNumberFormat="1" applyFont="1" applyFill="1" applyBorder="1" applyProtection="1"/>
    <xf numFmtId="166" fontId="8" fillId="2" borderId="12" xfId="1" applyNumberFormat="1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166" fontId="0" fillId="2" borderId="0" xfId="0" applyNumberFormat="1" applyFill="1"/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10" fillId="2" borderId="0" xfId="0" applyFont="1" applyFill="1" applyAlignment="1">
      <alignment vertical="center"/>
    </xf>
    <xf numFmtId="0" fontId="0" fillId="2" borderId="13" xfId="0" applyFill="1" applyBorder="1"/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left" vertical="center" inden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1" fontId="3" fillId="2" borderId="9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5" xfId="0" applyNumberFormat="1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tures"/>
      <sheetName val="Results"/>
      <sheetName val="Batting"/>
      <sheetName val="Bowling"/>
      <sheetName val="Fielding"/>
      <sheetName val="Partnerships"/>
      <sheetName val="NACA"/>
      <sheetName val="Schwim"/>
      <sheetName val="Club Champion"/>
      <sheetName val="CC By Game"/>
    </sheetNames>
    <sheetDataSet>
      <sheetData sheetId="0"/>
      <sheetData sheetId="1"/>
      <sheetData sheetId="2">
        <row r="5">
          <cell r="B5" t="str">
            <v>BATTING</v>
          </cell>
          <cell r="D5" t="str">
            <v>Pl</v>
          </cell>
          <cell r="E5" t="str">
            <v>Inn</v>
          </cell>
          <cell r="F5" t="str">
            <v xml:space="preserve">N.O. </v>
          </cell>
          <cell r="G5" t="str">
            <v>Run</v>
          </cell>
          <cell r="H5" t="str">
            <v>HS</v>
          </cell>
          <cell r="J5" t="str">
            <v>Ave</v>
          </cell>
          <cell r="M5" t="str">
            <v>Points</v>
          </cell>
        </row>
        <row r="6">
          <cell r="B6" t="str">
            <v>HOAR, Carl</v>
          </cell>
          <cell r="C6" t="str">
            <v>(ENG)</v>
          </cell>
          <cell r="D6">
            <v>14</v>
          </cell>
          <cell r="E6">
            <v>14</v>
          </cell>
          <cell r="F6">
            <v>3</v>
          </cell>
          <cell r="G6">
            <v>698</v>
          </cell>
          <cell r="H6">
            <v>132</v>
          </cell>
          <cell r="J6">
            <v>63.454545454545453</v>
          </cell>
          <cell r="K6" t="str">
            <v/>
          </cell>
          <cell r="M6">
            <v>621</v>
          </cell>
        </row>
        <row r="7">
          <cell r="B7" t="str">
            <v>STYLES, Ryan</v>
          </cell>
          <cell r="C7" t="str">
            <v>(AUS)</v>
          </cell>
          <cell r="D7">
            <v>11</v>
          </cell>
          <cell r="E7">
            <v>10</v>
          </cell>
          <cell r="F7">
            <v>1</v>
          </cell>
          <cell r="G7">
            <v>425</v>
          </cell>
          <cell r="H7">
            <v>85</v>
          </cell>
          <cell r="J7">
            <v>47.222222222222221</v>
          </cell>
          <cell r="K7" t="str">
            <v/>
          </cell>
          <cell r="M7">
            <v>362</v>
          </cell>
        </row>
        <row r="8">
          <cell r="B8" t="str">
            <v>MASON, Jim</v>
          </cell>
          <cell r="C8" t="str">
            <v>(AUS)</v>
          </cell>
          <cell r="D8">
            <v>12</v>
          </cell>
          <cell r="E8">
            <v>11</v>
          </cell>
          <cell r="F8">
            <v>1</v>
          </cell>
          <cell r="G8">
            <v>208</v>
          </cell>
          <cell r="H8">
            <v>49</v>
          </cell>
          <cell r="J8">
            <v>20.8</v>
          </cell>
          <cell r="K8" t="str">
            <v/>
          </cell>
          <cell r="M8">
            <v>138</v>
          </cell>
        </row>
        <row r="9">
          <cell r="B9" t="str">
            <v>PRICE, Richard</v>
          </cell>
          <cell r="C9" t="str">
            <v>(NZ)</v>
          </cell>
          <cell r="D9">
            <v>13</v>
          </cell>
          <cell r="E9">
            <v>13</v>
          </cell>
          <cell r="F9">
            <v>1</v>
          </cell>
          <cell r="G9">
            <v>265</v>
          </cell>
          <cell r="H9">
            <v>45</v>
          </cell>
          <cell r="J9">
            <v>22.083333333333332</v>
          </cell>
          <cell r="K9" t="str">
            <v/>
          </cell>
          <cell r="M9">
            <v>181</v>
          </cell>
        </row>
        <row r="12">
          <cell r="M12" t="str">
            <v>Club</v>
          </cell>
        </row>
        <row r="13">
          <cell r="B13" t="str">
            <v>ALSO BATTED</v>
          </cell>
          <cell r="D13" t="str">
            <v>Pl</v>
          </cell>
          <cell r="E13" t="str">
            <v>Inn</v>
          </cell>
          <cell r="F13" t="str">
            <v xml:space="preserve">N.O. </v>
          </cell>
          <cell r="G13" t="str">
            <v>Run</v>
          </cell>
          <cell r="H13" t="str">
            <v>HS</v>
          </cell>
          <cell r="J13" t="str">
            <v>Ave</v>
          </cell>
          <cell r="M13" t="str">
            <v>Champ</v>
          </cell>
        </row>
        <row r="14">
          <cell r="B14" t="str">
            <v>GRIEVE, Nick</v>
          </cell>
          <cell r="C14" t="str">
            <v>(NZ)</v>
          </cell>
          <cell r="D14">
            <v>8</v>
          </cell>
          <cell r="E14">
            <v>7</v>
          </cell>
          <cell r="F14">
            <v>0</v>
          </cell>
          <cell r="G14">
            <v>124</v>
          </cell>
          <cell r="H14">
            <v>30</v>
          </cell>
          <cell r="J14">
            <v>17.714285714285715</v>
          </cell>
          <cell r="K14" t="str">
            <v/>
          </cell>
          <cell r="M14">
            <v>75</v>
          </cell>
        </row>
        <row r="15">
          <cell r="B15" t="str">
            <v>WERREN, Steve</v>
          </cell>
          <cell r="C15" t="str">
            <v>(AUS)</v>
          </cell>
          <cell r="D15">
            <v>13</v>
          </cell>
          <cell r="E15">
            <v>9</v>
          </cell>
          <cell r="F15">
            <v>5</v>
          </cell>
          <cell r="G15">
            <v>96</v>
          </cell>
          <cell r="H15">
            <v>22</v>
          </cell>
          <cell r="J15">
            <v>24</v>
          </cell>
          <cell r="K15" t="str">
            <v/>
          </cell>
          <cell r="M15">
            <v>68</v>
          </cell>
        </row>
        <row r="16">
          <cell r="B16" t="str">
            <v>McLOGHLIN, Mick</v>
          </cell>
          <cell r="C16" t="str">
            <v>(AUS)</v>
          </cell>
          <cell r="D16">
            <v>2</v>
          </cell>
          <cell r="E16">
            <v>2</v>
          </cell>
          <cell r="F16">
            <v>1</v>
          </cell>
          <cell r="G16">
            <v>48</v>
          </cell>
          <cell r="H16">
            <v>48</v>
          </cell>
          <cell r="J16">
            <v>48</v>
          </cell>
          <cell r="K16" t="str">
            <v/>
          </cell>
          <cell r="M16">
            <v>41</v>
          </cell>
        </row>
        <row r="17">
          <cell r="B17" t="str">
            <v>COLEMAN, Nathan</v>
          </cell>
          <cell r="C17" t="str">
            <v>(NZ)</v>
          </cell>
          <cell r="D17">
            <v>2</v>
          </cell>
          <cell r="E17">
            <v>2</v>
          </cell>
          <cell r="F17">
            <v>1</v>
          </cell>
          <cell r="G17">
            <v>40</v>
          </cell>
          <cell r="H17">
            <v>34</v>
          </cell>
          <cell r="J17">
            <v>40</v>
          </cell>
          <cell r="K17" t="str">
            <v/>
          </cell>
          <cell r="M17">
            <v>33</v>
          </cell>
        </row>
        <row r="18">
          <cell r="B18" t="str">
            <v>SPARROW, Luke</v>
          </cell>
          <cell r="C18" t="str">
            <v>(AUS)</v>
          </cell>
          <cell r="D18">
            <v>14</v>
          </cell>
          <cell r="E18">
            <v>9</v>
          </cell>
          <cell r="F18">
            <v>4</v>
          </cell>
          <cell r="G18">
            <v>89</v>
          </cell>
          <cell r="H18">
            <v>24</v>
          </cell>
          <cell r="J18">
            <v>17.8</v>
          </cell>
          <cell r="K18" t="str">
            <v/>
          </cell>
          <cell r="M18">
            <v>54</v>
          </cell>
        </row>
        <row r="19">
          <cell r="B19" t="str">
            <v>SHELDON, Mike</v>
          </cell>
          <cell r="C19" t="str">
            <v>(AUS)</v>
          </cell>
          <cell r="D19">
            <v>3</v>
          </cell>
          <cell r="E19">
            <v>3</v>
          </cell>
          <cell r="F19">
            <v>0</v>
          </cell>
          <cell r="G19">
            <v>42</v>
          </cell>
          <cell r="H19">
            <v>40</v>
          </cell>
          <cell r="J19">
            <v>14</v>
          </cell>
          <cell r="K19" t="str">
            <v/>
          </cell>
          <cell r="M19">
            <v>21</v>
          </cell>
        </row>
        <row r="20">
          <cell r="B20" t="str">
            <v>NIAZ, Bilal</v>
          </cell>
          <cell r="C20" t="str">
            <v>(PAK)</v>
          </cell>
          <cell r="D20">
            <v>6</v>
          </cell>
          <cell r="E20">
            <v>5</v>
          </cell>
          <cell r="F20">
            <v>1</v>
          </cell>
          <cell r="G20">
            <v>50</v>
          </cell>
          <cell r="H20">
            <v>29</v>
          </cell>
          <cell r="J20">
            <v>12.5</v>
          </cell>
          <cell r="K20" t="str">
            <v/>
          </cell>
          <cell r="M20">
            <v>22</v>
          </cell>
        </row>
        <row r="21">
          <cell r="B21" t="str">
            <v>OVENS, Rhett</v>
          </cell>
          <cell r="C21" t="str">
            <v>(AUS)</v>
          </cell>
          <cell r="D21">
            <v>1</v>
          </cell>
          <cell r="E21">
            <v>1</v>
          </cell>
          <cell r="F21">
            <v>0</v>
          </cell>
          <cell r="G21">
            <v>29</v>
          </cell>
          <cell r="H21">
            <v>29</v>
          </cell>
          <cell r="J21">
            <v>29</v>
          </cell>
          <cell r="K21" t="str">
            <v/>
          </cell>
          <cell r="M21">
            <v>22</v>
          </cell>
        </row>
        <row r="22">
          <cell r="B22" t="str">
            <v>RONALDSON, Jamie</v>
          </cell>
          <cell r="C22" t="str">
            <v>(NZ)</v>
          </cell>
          <cell r="D22">
            <v>2</v>
          </cell>
          <cell r="E22">
            <v>1</v>
          </cell>
          <cell r="F22">
            <v>0</v>
          </cell>
          <cell r="G22">
            <v>29</v>
          </cell>
          <cell r="H22">
            <v>29</v>
          </cell>
          <cell r="J22">
            <v>29</v>
          </cell>
          <cell r="K22" t="str">
            <v/>
          </cell>
          <cell r="M22">
            <v>22</v>
          </cell>
        </row>
        <row r="23">
          <cell r="B23" t="str">
            <v>THACKER, Nilesh</v>
          </cell>
          <cell r="C23" t="str">
            <v>(IND)</v>
          </cell>
          <cell r="D23">
            <v>2</v>
          </cell>
          <cell r="E23">
            <v>2</v>
          </cell>
          <cell r="F23">
            <v>0</v>
          </cell>
          <cell r="G23">
            <v>35</v>
          </cell>
          <cell r="H23">
            <v>28</v>
          </cell>
          <cell r="J23">
            <v>17.5</v>
          </cell>
          <cell r="K23" t="str">
            <v/>
          </cell>
          <cell r="M23">
            <v>21</v>
          </cell>
        </row>
        <row r="24">
          <cell r="B24" t="str">
            <v>CULLEY, James</v>
          </cell>
          <cell r="C24" t="str">
            <v>(NZ)</v>
          </cell>
          <cell r="D24">
            <v>1</v>
          </cell>
          <cell r="E24">
            <v>1</v>
          </cell>
          <cell r="F24">
            <v>0</v>
          </cell>
          <cell r="G24">
            <v>23</v>
          </cell>
          <cell r="H24">
            <v>23</v>
          </cell>
          <cell r="J24">
            <v>23</v>
          </cell>
          <cell r="K24" t="str">
            <v/>
          </cell>
          <cell r="M24">
            <v>16</v>
          </cell>
        </row>
        <row r="25">
          <cell r="B25" t="str">
            <v>PHELAN, Jack</v>
          </cell>
          <cell r="C25" t="str">
            <v>(NZ)</v>
          </cell>
          <cell r="D25">
            <v>6</v>
          </cell>
          <cell r="E25">
            <v>6</v>
          </cell>
          <cell r="F25">
            <v>1</v>
          </cell>
          <cell r="G25">
            <v>45</v>
          </cell>
          <cell r="H25">
            <v>15</v>
          </cell>
          <cell r="J25">
            <v>9</v>
          </cell>
          <cell r="K25" t="str">
            <v/>
          </cell>
          <cell r="M25">
            <v>10</v>
          </cell>
        </row>
        <row r="26">
          <cell r="B26" t="str">
            <v>KANTH, Kiso</v>
          </cell>
          <cell r="C26" t="str">
            <v>(SL)</v>
          </cell>
          <cell r="D26">
            <v>3</v>
          </cell>
          <cell r="E26">
            <v>2</v>
          </cell>
          <cell r="F26">
            <v>0</v>
          </cell>
          <cell r="G26">
            <v>23</v>
          </cell>
          <cell r="H26">
            <v>23</v>
          </cell>
          <cell r="J26">
            <v>11.5</v>
          </cell>
          <cell r="K26" t="str">
            <v/>
          </cell>
          <cell r="M26">
            <v>9</v>
          </cell>
        </row>
        <row r="27">
          <cell r="B27" t="str">
            <v>AHMAD, Danyal</v>
          </cell>
          <cell r="C27" t="str">
            <v>(PAK)</v>
          </cell>
          <cell r="D27">
            <v>1</v>
          </cell>
          <cell r="E27">
            <v>1</v>
          </cell>
          <cell r="F27">
            <v>0</v>
          </cell>
          <cell r="G27">
            <v>12</v>
          </cell>
          <cell r="H27">
            <v>12</v>
          </cell>
          <cell r="J27">
            <v>12</v>
          </cell>
          <cell r="K27" t="str">
            <v/>
          </cell>
          <cell r="M27">
            <v>5</v>
          </cell>
        </row>
        <row r="28">
          <cell r="B28" t="str">
            <v>DALE, Colin</v>
          </cell>
          <cell r="C28" t="str">
            <v>(AUS)</v>
          </cell>
          <cell r="D28">
            <v>1</v>
          </cell>
          <cell r="E28">
            <v>1</v>
          </cell>
          <cell r="F28">
            <v>1</v>
          </cell>
          <cell r="G28">
            <v>4</v>
          </cell>
          <cell r="H28">
            <v>4</v>
          </cell>
          <cell r="J28">
            <v>4</v>
          </cell>
          <cell r="K28" t="str">
            <v>*</v>
          </cell>
          <cell r="M28">
            <v>4</v>
          </cell>
        </row>
        <row r="29">
          <cell r="B29" t="str">
            <v>FORD, Terrence</v>
          </cell>
          <cell r="C29" t="str">
            <v>(ENG)</v>
          </cell>
          <cell r="D29">
            <v>1</v>
          </cell>
          <cell r="E29">
            <v>1</v>
          </cell>
          <cell r="F29">
            <v>0</v>
          </cell>
          <cell r="G29">
            <v>9</v>
          </cell>
          <cell r="H29">
            <v>9</v>
          </cell>
          <cell r="J29">
            <v>9</v>
          </cell>
          <cell r="K29" t="str">
            <v/>
          </cell>
          <cell r="M29">
            <v>2</v>
          </cell>
        </row>
        <row r="30">
          <cell r="B30" t="str">
            <v>TAMBLING, Damian</v>
          </cell>
          <cell r="C30" t="str">
            <v>(ZIM)</v>
          </cell>
          <cell r="D30">
            <v>2</v>
          </cell>
          <cell r="E30">
            <v>2</v>
          </cell>
          <cell r="F30">
            <v>0</v>
          </cell>
          <cell r="G30">
            <v>15</v>
          </cell>
          <cell r="H30">
            <v>15</v>
          </cell>
          <cell r="J30">
            <v>7.5</v>
          </cell>
          <cell r="K30" t="str">
            <v/>
          </cell>
          <cell r="M30">
            <v>1</v>
          </cell>
        </row>
        <row r="31">
          <cell r="B31" t="str">
            <v>BALDEN, Bruce</v>
          </cell>
          <cell r="C31" t="str">
            <v>(ENG)</v>
          </cell>
          <cell r="D31">
            <v>1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J31" t="str">
            <v>-</v>
          </cell>
          <cell r="K31" t="e">
            <v>#VALUE!</v>
          </cell>
          <cell r="M31" t="str">
            <v>0</v>
          </cell>
        </row>
        <row r="32">
          <cell r="B32" t="str">
            <v>GREENING, Ed</v>
          </cell>
          <cell r="C32" t="str">
            <v>(WAL)</v>
          </cell>
          <cell r="D32">
            <v>1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J32" t="str">
            <v>-</v>
          </cell>
          <cell r="K32" t="e">
            <v>#VALUE!</v>
          </cell>
          <cell r="M32" t="str">
            <v>0</v>
          </cell>
        </row>
        <row r="33">
          <cell r="B33" t="str">
            <v>BALOCH, Ali</v>
          </cell>
          <cell r="C33" t="str">
            <v>(PAK)</v>
          </cell>
          <cell r="D33">
            <v>7</v>
          </cell>
          <cell r="E33">
            <v>6</v>
          </cell>
          <cell r="F33">
            <v>0</v>
          </cell>
          <cell r="G33">
            <v>74</v>
          </cell>
          <cell r="H33">
            <v>40</v>
          </cell>
          <cell r="J33">
            <v>12.333333333333334</v>
          </cell>
          <cell r="K33" t="str">
            <v/>
          </cell>
          <cell r="M33">
            <v>32</v>
          </cell>
        </row>
        <row r="34">
          <cell r="B34" t="str">
            <v>CO-OP, Lenard</v>
          </cell>
          <cell r="C34" t="str">
            <v>(SL)</v>
          </cell>
          <cell r="D34">
            <v>1</v>
          </cell>
          <cell r="E34">
            <v>1</v>
          </cell>
          <cell r="F34">
            <v>0</v>
          </cell>
          <cell r="G34">
            <v>2</v>
          </cell>
          <cell r="H34">
            <v>2</v>
          </cell>
          <cell r="J34">
            <v>2</v>
          </cell>
          <cell r="K34" t="str">
            <v/>
          </cell>
          <cell r="M34">
            <v>-5</v>
          </cell>
        </row>
        <row r="35">
          <cell r="B35" t="str">
            <v>SHARMA, Pawan</v>
          </cell>
          <cell r="C35" t="str">
            <v>(IND)</v>
          </cell>
          <cell r="D35">
            <v>2</v>
          </cell>
          <cell r="E35">
            <v>2</v>
          </cell>
          <cell r="F35">
            <v>0</v>
          </cell>
          <cell r="G35">
            <v>8</v>
          </cell>
          <cell r="H35">
            <v>8</v>
          </cell>
          <cell r="J35">
            <v>4</v>
          </cell>
          <cell r="K35" t="str">
            <v/>
          </cell>
          <cell r="M35">
            <v>-6</v>
          </cell>
        </row>
        <row r="36">
          <cell r="B36" t="str">
            <v>KARA, Pravesh</v>
          </cell>
          <cell r="C36" t="str">
            <v>(ENG)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 t="str">
            <v/>
          </cell>
          <cell r="M36">
            <v>-7</v>
          </cell>
        </row>
        <row r="37">
          <cell r="B37" t="str">
            <v>THACKER, Jai</v>
          </cell>
          <cell r="C37" t="str">
            <v>(IND)</v>
          </cell>
          <cell r="D37">
            <v>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 t="str">
            <v/>
          </cell>
          <cell r="M37">
            <v>-7</v>
          </cell>
        </row>
        <row r="38">
          <cell r="B38" t="str">
            <v>WARNER, Kupa</v>
          </cell>
          <cell r="C38" t="str">
            <v>(PNG)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 t="str">
            <v/>
          </cell>
          <cell r="M38">
            <v>-7</v>
          </cell>
        </row>
        <row r="39">
          <cell r="B39" t="str">
            <v>BLACKMAN, Dave</v>
          </cell>
          <cell r="C39" t="str">
            <v>(AUS)</v>
          </cell>
          <cell r="D39">
            <v>2</v>
          </cell>
          <cell r="E39">
            <v>2</v>
          </cell>
          <cell r="F39">
            <v>0</v>
          </cell>
          <cell r="G39">
            <v>6</v>
          </cell>
          <cell r="H39">
            <v>4</v>
          </cell>
          <cell r="J39">
            <v>3</v>
          </cell>
          <cell r="K39" t="str">
            <v/>
          </cell>
          <cell r="M39">
            <v>-8</v>
          </cell>
        </row>
        <row r="40">
          <cell r="B40" t="str">
            <v>GILLIAN, Kahuna</v>
          </cell>
          <cell r="C40" t="str">
            <v>(ENG)</v>
          </cell>
          <cell r="D40">
            <v>7</v>
          </cell>
          <cell r="E40">
            <v>6</v>
          </cell>
          <cell r="F40">
            <v>3</v>
          </cell>
          <cell r="G40">
            <v>5</v>
          </cell>
          <cell r="H40">
            <v>3</v>
          </cell>
          <cell r="J40">
            <v>1.6666666666666667</v>
          </cell>
          <cell r="K40" t="str">
            <v/>
          </cell>
          <cell r="M40">
            <v>-16</v>
          </cell>
        </row>
        <row r="41">
          <cell r="B41" t="str">
            <v>HARDY, Tim</v>
          </cell>
          <cell r="C41" t="str">
            <v>(ENG)</v>
          </cell>
          <cell r="D41">
            <v>10</v>
          </cell>
          <cell r="E41">
            <v>10</v>
          </cell>
          <cell r="F41">
            <v>0</v>
          </cell>
          <cell r="G41">
            <v>44</v>
          </cell>
          <cell r="H41">
            <v>8</v>
          </cell>
          <cell r="J41">
            <v>4.4000000000000004</v>
          </cell>
          <cell r="K41" t="str">
            <v/>
          </cell>
          <cell r="M41">
            <v>-26</v>
          </cell>
        </row>
        <row r="42">
          <cell r="M42">
            <v>1678</v>
          </cell>
        </row>
        <row r="44">
          <cell r="B44" t="str">
            <v>HOAR, Carl</v>
          </cell>
          <cell r="J44">
            <v>0</v>
          </cell>
          <cell r="M44">
            <v>621</v>
          </cell>
        </row>
        <row r="45">
          <cell r="B45" t="str">
            <v>STYLES, Ryan</v>
          </cell>
          <cell r="J45">
            <v>0</v>
          </cell>
          <cell r="M45">
            <v>362</v>
          </cell>
        </row>
        <row r="46">
          <cell r="B46" t="str">
            <v>PRICE, Richard</v>
          </cell>
          <cell r="J46">
            <v>0</v>
          </cell>
          <cell r="M46">
            <v>181</v>
          </cell>
        </row>
        <row r="47">
          <cell r="B47" t="str">
            <v>MASON, Jim</v>
          </cell>
          <cell r="J47">
            <v>0</v>
          </cell>
          <cell r="M47">
            <v>138</v>
          </cell>
        </row>
        <row r="48">
          <cell r="B48" t="str">
            <v>GRIEVE, Nick</v>
          </cell>
          <cell r="J48">
            <v>0</v>
          </cell>
          <cell r="M48">
            <v>75</v>
          </cell>
        </row>
        <row r="49">
          <cell r="B49" t="str">
            <v>WERREN, Steve</v>
          </cell>
          <cell r="J49">
            <v>0</v>
          </cell>
          <cell r="M49">
            <v>68</v>
          </cell>
        </row>
        <row r="50">
          <cell r="B50" t="str">
            <v>McLOGHLIN, Mick</v>
          </cell>
          <cell r="J50">
            <v>0</v>
          </cell>
          <cell r="M50">
            <v>41</v>
          </cell>
        </row>
        <row r="51">
          <cell r="B51" t="str">
            <v>COLEMAN, Nathan</v>
          </cell>
          <cell r="J51">
            <v>0</v>
          </cell>
          <cell r="M51">
            <v>33</v>
          </cell>
        </row>
        <row r="52">
          <cell r="B52" t="str">
            <v>SHELDON, Mike</v>
          </cell>
          <cell r="J52">
            <v>0</v>
          </cell>
          <cell r="M52">
            <v>21</v>
          </cell>
        </row>
        <row r="53">
          <cell r="B53" t="str">
            <v>NIAZ, Bilal</v>
          </cell>
          <cell r="J53">
            <v>0</v>
          </cell>
          <cell r="M53">
            <v>22</v>
          </cell>
        </row>
        <row r="54">
          <cell r="B54" t="str">
            <v>OVENS, Rhett</v>
          </cell>
          <cell r="J54">
            <v>0</v>
          </cell>
          <cell r="M54">
            <v>22</v>
          </cell>
        </row>
        <row r="55">
          <cell r="B55" t="str">
            <v>RONALDSON, Jamie</v>
          </cell>
          <cell r="J55">
            <v>0</v>
          </cell>
          <cell r="M55">
            <v>22</v>
          </cell>
        </row>
        <row r="56">
          <cell r="B56" t="str">
            <v>THACKER, Nilesh</v>
          </cell>
          <cell r="J56">
            <v>0</v>
          </cell>
          <cell r="M56">
            <v>21</v>
          </cell>
        </row>
        <row r="57">
          <cell r="B57" t="str">
            <v>CULLEY, James</v>
          </cell>
          <cell r="J57">
            <v>0</v>
          </cell>
          <cell r="M57">
            <v>16</v>
          </cell>
        </row>
        <row r="58">
          <cell r="B58" t="str">
            <v>PHELAN, Jack</v>
          </cell>
          <cell r="J58">
            <v>0</v>
          </cell>
          <cell r="M58">
            <v>10</v>
          </cell>
        </row>
        <row r="59">
          <cell r="B59" t="str">
            <v>AHMAD, Danyal</v>
          </cell>
          <cell r="J59">
            <v>0</v>
          </cell>
          <cell r="M59">
            <v>5</v>
          </cell>
        </row>
        <row r="60">
          <cell r="B60" t="str">
            <v>KANTH, Kiso</v>
          </cell>
          <cell r="J60">
            <v>0</v>
          </cell>
          <cell r="M60">
            <v>9</v>
          </cell>
        </row>
        <row r="61">
          <cell r="B61" t="str">
            <v>DALE, Colin</v>
          </cell>
          <cell r="J61">
            <v>0</v>
          </cell>
          <cell r="M61">
            <v>4</v>
          </cell>
        </row>
        <row r="62">
          <cell r="B62" t="str">
            <v>FORD, Terrence</v>
          </cell>
          <cell r="J62">
            <v>0</v>
          </cell>
          <cell r="M62">
            <v>2</v>
          </cell>
        </row>
        <row r="63">
          <cell r="B63" t="str">
            <v>TAMBLING, Damian</v>
          </cell>
          <cell r="J63">
            <v>0</v>
          </cell>
          <cell r="M63">
            <v>1</v>
          </cell>
        </row>
        <row r="64">
          <cell r="B64" t="str">
            <v>BALDEN, Bruce</v>
          </cell>
          <cell r="J64">
            <v>0</v>
          </cell>
          <cell r="M64">
            <v>0</v>
          </cell>
        </row>
        <row r="65">
          <cell r="B65" t="str">
            <v>GREENING, Ed</v>
          </cell>
          <cell r="J65">
            <v>0</v>
          </cell>
          <cell r="M65">
            <v>0</v>
          </cell>
        </row>
        <row r="66">
          <cell r="B66" t="str">
            <v>BALOCH, Ali</v>
          </cell>
          <cell r="J66">
            <v>0</v>
          </cell>
          <cell r="M66">
            <v>32</v>
          </cell>
        </row>
        <row r="67">
          <cell r="B67" t="str">
            <v>CO-OP, Lenard</v>
          </cell>
          <cell r="J67">
            <v>0</v>
          </cell>
          <cell r="M67">
            <v>-5</v>
          </cell>
        </row>
        <row r="68">
          <cell r="B68" t="str">
            <v>SHARMA, Pawan</v>
          </cell>
          <cell r="J68">
            <v>0</v>
          </cell>
          <cell r="M68">
            <v>-6</v>
          </cell>
        </row>
        <row r="69">
          <cell r="B69" t="str">
            <v>KARA, Pravesh</v>
          </cell>
          <cell r="J69">
            <v>0</v>
          </cell>
          <cell r="M69">
            <v>-7</v>
          </cell>
        </row>
        <row r="70">
          <cell r="B70" t="str">
            <v>SPARROW, Luke</v>
          </cell>
          <cell r="J70">
            <v>0</v>
          </cell>
          <cell r="M70">
            <v>54</v>
          </cell>
        </row>
        <row r="71">
          <cell r="B71" t="str">
            <v>THACKER, Jai</v>
          </cell>
          <cell r="J71">
            <v>0</v>
          </cell>
          <cell r="M71">
            <v>-7</v>
          </cell>
        </row>
        <row r="72">
          <cell r="B72" t="str">
            <v>WARNER, Kupa</v>
          </cell>
          <cell r="J72">
            <v>0</v>
          </cell>
          <cell r="M72">
            <v>-7</v>
          </cell>
        </row>
        <row r="73">
          <cell r="B73" t="str">
            <v>BLACKMAN, Dave</v>
          </cell>
          <cell r="J73">
            <v>0</v>
          </cell>
          <cell r="M73">
            <v>-8</v>
          </cell>
        </row>
        <row r="74">
          <cell r="B74" t="str">
            <v>GILLIAN, Kahuna</v>
          </cell>
          <cell r="J74">
            <v>0</v>
          </cell>
          <cell r="M74">
            <v>-16</v>
          </cell>
        </row>
        <row r="75">
          <cell r="B75" t="str">
            <v>HARDY, Tim</v>
          </cell>
          <cell r="J75">
            <v>0</v>
          </cell>
          <cell r="M75">
            <v>-26</v>
          </cell>
        </row>
        <row r="79">
          <cell r="B79" t="str">
            <v>Batting Averages Qualification</v>
          </cell>
        </row>
        <row r="80">
          <cell r="B80" t="str">
            <v>1) Dismissed 5 times</v>
          </cell>
        </row>
        <row r="81">
          <cell r="B81" t="str">
            <v xml:space="preserve">                    or</v>
          </cell>
        </row>
        <row r="82">
          <cell r="B82" t="str">
            <v>2) Have scored at least 200 runs and been to the crease 5 times (This includes 'not outs')</v>
          </cell>
        </row>
        <row r="84">
          <cell r="B84" t="str">
            <v>Note: Batting Averages highlighted in red are those players who haven't yet qualified</v>
          </cell>
        </row>
        <row r="86">
          <cell r="B86" t="str">
            <v>Club Champion - Batting</v>
          </cell>
        </row>
        <row r="87">
          <cell r="B87" t="str">
            <v>1 pt:  Per Run, minus 7 points for every dismissal</v>
          </cell>
        </row>
        <row r="89">
          <cell r="B89" t="str">
            <v>Performance Points</v>
          </cell>
        </row>
        <row r="90">
          <cell r="B90" t="str">
            <v>5 pts    Batting average is 40 runs or more</v>
          </cell>
        </row>
        <row r="91">
          <cell r="B91" t="str">
            <v>4 pts    Batting average  is between 30 and 40 runs</v>
          </cell>
        </row>
        <row r="92">
          <cell r="B92" t="str">
            <v>3 pts    Batting average is between 20 and 30 runs</v>
          </cell>
        </row>
        <row r="93">
          <cell r="B93" t="str">
            <v>2 pt      Batting average is between 10 and 20 runs</v>
          </cell>
        </row>
        <row r="94">
          <cell r="B94" t="str">
            <v>1 pt      Batting average is less than 10 runs</v>
          </cell>
        </row>
        <row r="96">
          <cell r="B96" t="str">
            <v>Note: Performance Points figures highlighted in red are the skippers evaluation of the batting</v>
          </cell>
        </row>
        <row r="97">
          <cell r="B97" t="str">
            <v>ranking for players who have not yet qualified. The evaluation is the lowest ranking the</v>
          </cell>
        </row>
        <row r="98">
          <cell r="B98" t="str">
            <v>player is likely to achieve and hopefully this will go up as the season wears on and form kicks in.</v>
          </cell>
        </row>
        <row r="99">
          <cell r="B99" t="str">
            <v xml:space="preserve"> (1 lowest - 5 highest)</v>
          </cell>
        </row>
      </sheetData>
      <sheetData sheetId="3">
        <row r="4">
          <cell r="B4" t="str">
            <v>BOWLING</v>
          </cell>
          <cell r="D4" t="str">
            <v>Pl</v>
          </cell>
          <cell r="E4" t="str">
            <v>Inn</v>
          </cell>
          <cell r="F4" t="str">
            <v>Ov</v>
          </cell>
          <cell r="G4" t="str">
            <v>M</v>
          </cell>
          <cell r="H4" t="str">
            <v>Run</v>
          </cell>
          <cell r="I4" t="str">
            <v>Wk</v>
          </cell>
          <cell r="J4" t="str">
            <v>S.R.</v>
          </cell>
          <cell r="K4" t="str">
            <v>Econ</v>
          </cell>
          <cell r="L4" t="str">
            <v>Ave</v>
          </cell>
          <cell r="N4" t="str">
            <v>Ov</v>
          </cell>
          <cell r="O4" t="str">
            <v>M</v>
          </cell>
          <cell r="P4" t="str">
            <v>R</v>
          </cell>
          <cell r="Q4" t="str">
            <v>Wk</v>
          </cell>
          <cell r="S4" t="str">
            <v>Points</v>
          </cell>
        </row>
        <row r="5">
          <cell r="B5" t="str">
            <v>SPARROW, Luke</v>
          </cell>
          <cell r="C5" t="str">
            <v>(AUS)</v>
          </cell>
          <cell r="D5">
            <v>14</v>
          </cell>
          <cell r="E5">
            <v>10</v>
          </cell>
          <cell r="F5">
            <v>64.8</v>
          </cell>
          <cell r="G5">
            <v>13</v>
          </cell>
          <cell r="H5">
            <v>259</v>
          </cell>
          <cell r="I5">
            <v>14</v>
          </cell>
          <cell r="J5">
            <v>4.6285714285714281</v>
          </cell>
          <cell r="K5">
            <v>3.9969135802469138</v>
          </cell>
          <cell r="L5">
            <v>18.5</v>
          </cell>
          <cell r="S5">
            <v>228.2</v>
          </cell>
        </row>
        <row r="6">
          <cell r="B6" t="str">
            <v>GRIEVE, Nick</v>
          </cell>
          <cell r="C6" t="str">
            <v>(NZ)</v>
          </cell>
          <cell r="D6">
            <v>8</v>
          </cell>
          <cell r="E6">
            <v>8</v>
          </cell>
          <cell r="F6">
            <v>40</v>
          </cell>
          <cell r="G6">
            <v>1</v>
          </cell>
          <cell r="H6">
            <v>250</v>
          </cell>
          <cell r="I6">
            <v>11</v>
          </cell>
          <cell r="J6">
            <v>3.6363636363636362</v>
          </cell>
          <cell r="K6">
            <v>6.25</v>
          </cell>
          <cell r="L6">
            <v>22.727272727272727</v>
          </cell>
          <cell r="S6">
            <v>170</v>
          </cell>
        </row>
        <row r="7">
          <cell r="B7" t="str">
            <v>MASON, Jim</v>
          </cell>
          <cell r="C7" t="str">
            <v>(AUS)</v>
          </cell>
          <cell r="D7">
            <v>12</v>
          </cell>
          <cell r="E7">
            <v>12</v>
          </cell>
          <cell r="F7">
            <v>64.3</v>
          </cell>
          <cell r="G7">
            <v>3</v>
          </cell>
          <cell r="H7">
            <v>399</v>
          </cell>
          <cell r="I7">
            <v>18</v>
          </cell>
          <cell r="J7">
            <v>3.572222222222222</v>
          </cell>
          <cell r="K7">
            <v>6.2052877138413685</v>
          </cell>
          <cell r="L7">
            <v>22.166666666666668</v>
          </cell>
          <cell r="S7">
            <v>280.2</v>
          </cell>
        </row>
        <row r="8">
          <cell r="B8" t="str">
            <v>PRICE, Richard</v>
          </cell>
          <cell r="C8" t="str">
            <v>(NZ)</v>
          </cell>
          <cell r="D8">
            <v>13</v>
          </cell>
          <cell r="E8">
            <v>13</v>
          </cell>
          <cell r="F8">
            <v>83.2</v>
          </cell>
          <cell r="G8">
            <v>7</v>
          </cell>
          <cell r="H8">
            <v>412</v>
          </cell>
          <cell r="I8">
            <v>16</v>
          </cell>
          <cell r="J8">
            <v>5.2</v>
          </cell>
          <cell r="K8">
            <v>4.9519230769230766</v>
          </cell>
          <cell r="L8">
            <v>25.75</v>
          </cell>
          <cell r="S8">
            <v>237.6</v>
          </cell>
        </row>
        <row r="9">
          <cell r="B9" t="str">
            <v>STYLES, Ryan</v>
          </cell>
          <cell r="C9" t="str">
            <v>(AUS)</v>
          </cell>
          <cell r="D9">
            <v>11</v>
          </cell>
          <cell r="E9">
            <v>11</v>
          </cell>
          <cell r="F9">
            <v>67</v>
          </cell>
          <cell r="G9">
            <v>6</v>
          </cell>
          <cell r="H9">
            <v>374</v>
          </cell>
          <cell r="I9">
            <v>14</v>
          </cell>
          <cell r="J9">
            <v>4.7857142857142856</v>
          </cell>
          <cell r="K9">
            <v>5.5820895522388057</v>
          </cell>
          <cell r="L9">
            <v>26.714285714285715</v>
          </cell>
          <cell r="S9">
            <v>205.2</v>
          </cell>
        </row>
        <row r="11">
          <cell r="S11" t="str">
            <v>Club</v>
          </cell>
        </row>
        <row r="12">
          <cell r="J12" t="str">
            <v>O/W</v>
          </cell>
          <cell r="K12" t="str">
            <v>R/O</v>
          </cell>
          <cell r="L12" t="str">
            <v>R/W</v>
          </cell>
          <cell r="N12" t="str">
            <v xml:space="preserve">    Best figures</v>
          </cell>
          <cell r="S12" t="str">
            <v>Champ</v>
          </cell>
        </row>
        <row r="13">
          <cell r="B13" t="str">
            <v>ALSO BOWLED</v>
          </cell>
          <cell r="D13" t="str">
            <v>Pl</v>
          </cell>
          <cell r="E13" t="str">
            <v>Inn</v>
          </cell>
          <cell r="F13" t="str">
            <v>Ov</v>
          </cell>
          <cell r="G13" t="str">
            <v>M</v>
          </cell>
          <cell r="H13" t="str">
            <v>Run</v>
          </cell>
          <cell r="I13" t="str">
            <v>Wk</v>
          </cell>
          <cell r="J13" t="str">
            <v>S.R.</v>
          </cell>
          <cell r="K13" t="str">
            <v>Econ</v>
          </cell>
          <cell r="L13" t="str">
            <v>Ave</v>
          </cell>
          <cell r="N13" t="str">
            <v>Ov</v>
          </cell>
          <cell r="O13" t="str">
            <v>M</v>
          </cell>
          <cell r="P13" t="str">
            <v>R</v>
          </cell>
          <cell r="Q13" t="str">
            <v>Wk</v>
          </cell>
          <cell r="S13" t="str">
            <v>Points</v>
          </cell>
        </row>
        <row r="14">
          <cell r="B14" t="str">
            <v>NIAZ, Bilal</v>
          </cell>
          <cell r="C14" t="str">
            <v>(PAK)</v>
          </cell>
          <cell r="D14">
            <v>6</v>
          </cell>
          <cell r="E14">
            <v>5</v>
          </cell>
          <cell r="F14">
            <v>27</v>
          </cell>
          <cell r="G14">
            <v>2</v>
          </cell>
          <cell r="H14">
            <v>153</v>
          </cell>
          <cell r="I14">
            <v>4</v>
          </cell>
          <cell r="J14">
            <v>6.75</v>
          </cell>
          <cell r="K14">
            <v>5.666666666666667</v>
          </cell>
          <cell r="L14">
            <v>38.25</v>
          </cell>
          <cell r="S14">
            <v>49.4</v>
          </cell>
        </row>
        <row r="15">
          <cell r="B15" t="str">
            <v>McLOGHLIN, Mick</v>
          </cell>
          <cell r="C15" t="str">
            <v>(AUS)</v>
          </cell>
          <cell r="D15">
            <v>2</v>
          </cell>
          <cell r="E15">
            <v>2</v>
          </cell>
          <cell r="F15">
            <v>15.4</v>
          </cell>
          <cell r="G15">
            <v>3</v>
          </cell>
          <cell r="H15">
            <v>59</v>
          </cell>
          <cell r="I15">
            <v>3</v>
          </cell>
          <cell r="J15">
            <v>5.1333333333333337</v>
          </cell>
          <cell r="K15">
            <v>3.831168831168831</v>
          </cell>
          <cell r="L15">
            <v>19.666666666666668</v>
          </cell>
          <cell r="S15">
            <v>48.2</v>
          </cell>
        </row>
        <row r="16">
          <cell r="B16" t="str">
            <v>TAMBLING, Damian</v>
          </cell>
          <cell r="C16" t="str">
            <v>(ZIM)</v>
          </cell>
          <cell r="D16">
            <v>2</v>
          </cell>
          <cell r="E16">
            <v>2</v>
          </cell>
          <cell r="F16">
            <v>15</v>
          </cell>
          <cell r="G16">
            <v>1</v>
          </cell>
          <cell r="H16">
            <v>88</v>
          </cell>
          <cell r="I16">
            <v>2</v>
          </cell>
          <cell r="J16">
            <v>7.5</v>
          </cell>
          <cell r="K16">
            <v>5.8666666666666663</v>
          </cell>
          <cell r="L16">
            <v>44</v>
          </cell>
          <cell r="S16">
            <v>22.4</v>
          </cell>
        </row>
        <row r="17">
          <cell r="B17" t="str">
            <v>THACKER, Nilesh</v>
          </cell>
          <cell r="C17" t="str">
            <v>(IND)</v>
          </cell>
          <cell r="D17">
            <v>2</v>
          </cell>
          <cell r="E17">
            <v>2</v>
          </cell>
          <cell r="F17">
            <v>14</v>
          </cell>
          <cell r="G17">
            <v>2</v>
          </cell>
          <cell r="H17">
            <v>59</v>
          </cell>
          <cell r="I17">
            <v>3</v>
          </cell>
          <cell r="J17">
            <v>4.666666666666667</v>
          </cell>
          <cell r="K17">
            <v>4.2142857142857144</v>
          </cell>
          <cell r="L17">
            <v>19.666666666666668</v>
          </cell>
          <cell r="S17">
            <v>48.2</v>
          </cell>
        </row>
        <row r="18">
          <cell r="B18" t="str">
            <v>RONALDSON, Jamie</v>
          </cell>
          <cell r="C18" t="str">
            <v>(NZ)</v>
          </cell>
          <cell r="D18">
            <v>2</v>
          </cell>
          <cell r="E18">
            <v>2</v>
          </cell>
          <cell r="F18">
            <v>12.5</v>
          </cell>
          <cell r="G18">
            <v>0</v>
          </cell>
          <cell r="H18">
            <v>78</v>
          </cell>
          <cell r="I18">
            <v>3</v>
          </cell>
          <cell r="J18">
            <v>4.166666666666667</v>
          </cell>
          <cell r="K18">
            <v>6.24</v>
          </cell>
          <cell r="L18">
            <v>26</v>
          </cell>
          <cell r="S18">
            <v>44.4</v>
          </cell>
        </row>
        <row r="19">
          <cell r="B19" t="str">
            <v>KANTH, Kiso</v>
          </cell>
          <cell r="C19" t="str">
            <v>(SL)</v>
          </cell>
          <cell r="D19">
            <v>3</v>
          </cell>
          <cell r="E19">
            <v>2</v>
          </cell>
          <cell r="F19">
            <v>10</v>
          </cell>
          <cell r="G19">
            <v>2</v>
          </cell>
          <cell r="H19">
            <v>73</v>
          </cell>
          <cell r="I19">
            <v>1</v>
          </cell>
          <cell r="J19">
            <v>10</v>
          </cell>
          <cell r="K19">
            <v>7.3</v>
          </cell>
          <cell r="L19">
            <v>73</v>
          </cell>
          <cell r="S19">
            <v>5.4</v>
          </cell>
        </row>
        <row r="20">
          <cell r="B20" t="str">
            <v>CULLEY, James</v>
          </cell>
          <cell r="C20" t="str">
            <v>(NZ)</v>
          </cell>
          <cell r="D20">
            <v>1</v>
          </cell>
          <cell r="E20">
            <v>1</v>
          </cell>
          <cell r="F20">
            <v>8</v>
          </cell>
          <cell r="G20">
            <v>0</v>
          </cell>
          <cell r="H20">
            <v>14</v>
          </cell>
          <cell r="I20">
            <v>0</v>
          </cell>
          <cell r="J20" t="str">
            <v>-</v>
          </cell>
          <cell r="K20">
            <v>1.75</v>
          </cell>
          <cell r="L20" t="str">
            <v>-</v>
          </cell>
          <cell r="S20">
            <v>-2.8</v>
          </cell>
        </row>
        <row r="21">
          <cell r="B21" t="str">
            <v>OVENS, Rhett</v>
          </cell>
          <cell r="C21" t="str">
            <v>(AUS)</v>
          </cell>
          <cell r="D21">
            <v>1</v>
          </cell>
          <cell r="E21">
            <v>1</v>
          </cell>
          <cell r="F21">
            <v>6</v>
          </cell>
          <cell r="G21">
            <v>1</v>
          </cell>
          <cell r="H21">
            <v>17</v>
          </cell>
          <cell r="I21">
            <v>1</v>
          </cell>
          <cell r="J21">
            <v>6</v>
          </cell>
          <cell r="K21">
            <v>2.8333333333333335</v>
          </cell>
          <cell r="L21">
            <v>17</v>
          </cell>
          <cell r="S21">
            <v>16.600000000000001</v>
          </cell>
        </row>
        <row r="22">
          <cell r="B22" t="str">
            <v>DALE, Colin</v>
          </cell>
          <cell r="C22" t="str">
            <v>(AUS)</v>
          </cell>
          <cell r="D22">
            <v>1</v>
          </cell>
          <cell r="E22">
            <v>1</v>
          </cell>
          <cell r="F22">
            <v>4</v>
          </cell>
          <cell r="G22">
            <v>0</v>
          </cell>
          <cell r="H22">
            <v>26</v>
          </cell>
          <cell r="I22">
            <v>2</v>
          </cell>
          <cell r="J22">
            <v>2</v>
          </cell>
          <cell r="K22">
            <v>6.5</v>
          </cell>
          <cell r="L22">
            <v>13</v>
          </cell>
          <cell r="S22">
            <v>34.799999999999997</v>
          </cell>
        </row>
        <row r="23">
          <cell r="B23" t="str">
            <v>BALDEN, Bruce</v>
          </cell>
          <cell r="C23" t="str">
            <v>(ENG)</v>
          </cell>
          <cell r="D23">
            <v>1</v>
          </cell>
          <cell r="E23">
            <v>1</v>
          </cell>
          <cell r="F23">
            <v>4</v>
          </cell>
          <cell r="G23">
            <v>1</v>
          </cell>
          <cell r="H23">
            <v>18</v>
          </cell>
          <cell r="I23">
            <v>1</v>
          </cell>
          <cell r="J23">
            <v>4</v>
          </cell>
          <cell r="K23">
            <v>4.5</v>
          </cell>
          <cell r="L23">
            <v>18</v>
          </cell>
          <cell r="S23">
            <v>16.399999999999999</v>
          </cell>
        </row>
        <row r="24">
          <cell r="B24" t="str">
            <v>GREENING, Ed</v>
          </cell>
          <cell r="C24" t="str">
            <v>(WAL)</v>
          </cell>
          <cell r="D24">
            <v>1</v>
          </cell>
          <cell r="E24">
            <v>1</v>
          </cell>
          <cell r="F24">
            <v>3.4</v>
          </cell>
          <cell r="G24">
            <v>0</v>
          </cell>
          <cell r="H24">
            <v>40</v>
          </cell>
          <cell r="I24">
            <v>1</v>
          </cell>
          <cell r="J24">
            <v>3.4</v>
          </cell>
          <cell r="K24">
            <v>11.764705882352942</v>
          </cell>
          <cell r="L24">
            <v>40</v>
          </cell>
          <cell r="S24">
            <v>12</v>
          </cell>
        </row>
        <row r="25">
          <cell r="B25" t="str">
            <v>HOAR, Carl</v>
          </cell>
          <cell r="C25" t="str">
            <v>(ENG)</v>
          </cell>
          <cell r="D25">
            <v>14</v>
          </cell>
          <cell r="E25">
            <v>1</v>
          </cell>
          <cell r="F25">
            <v>3</v>
          </cell>
          <cell r="G25">
            <v>0</v>
          </cell>
          <cell r="H25">
            <v>16</v>
          </cell>
          <cell r="I25">
            <v>1</v>
          </cell>
          <cell r="J25">
            <v>3</v>
          </cell>
          <cell r="K25">
            <v>5.333333333333333</v>
          </cell>
          <cell r="L25">
            <v>16</v>
          </cell>
          <cell r="S25">
            <v>16.8</v>
          </cell>
        </row>
        <row r="26">
          <cell r="B26" t="str">
            <v>BALOCH, Ali</v>
          </cell>
          <cell r="C26" t="str">
            <v>(PAK)</v>
          </cell>
          <cell r="D26">
            <v>7</v>
          </cell>
          <cell r="E26">
            <v>3</v>
          </cell>
          <cell r="F26">
            <v>8.3000000000000007</v>
          </cell>
          <cell r="G26">
            <v>1</v>
          </cell>
          <cell r="H26">
            <v>39</v>
          </cell>
          <cell r="I26">
            <v>2</v>
          </cell>
          <cell r="J26">
            <v>4.1500000000000004</v>
          </cell>
          <cell r="K26">
            <v>4.6987951807228914</v>
          </cell>
          <cell r="L26">
            <v>19.5</v>
          </cell>
          <cell r="S26">
            <v>32.200000000000003</v>
          </cell>
        </row>
        <row r="27">
          <cell r="B27" t="str">
            <v>SHARMA, Pawan</v>
          </cell>
          <cell r="C27" t="str">
            <v>(IND)</v>
          </cell>
          <cell r="D27">
            <v>2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S27">
            <v>20</v>
          </cell>
        </row>
        <row r="28">
          <cell r="B28" t="str">
            <v>WARNER, Kupa</v>
          </cell>
          <cell r="C28" t="str">
            <v>(PNG)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9</v>
          </cell>
          <cell r="I28">
            <v>1</v>
          </cell>
          <cell r="J28">
            <v>1</v>
          </cell>
          <cell r="K28">
            <v>9</v>
          </cell>
          <cell r="L28">
            <v>9</v>
          </cell>
          <cell r="S28">
            <v>18.2</v>
          </cell>
        </row>
        <row r="29">
          <cell r="B29" t="str">
            <v>BLACKMAN, Dave</v>
          </cell>
          <cell r="C29" t="str">
            <v>(AUS)</v>
          </cell>
          <cell r="D29">
            <v>2</v>
          </cell>
          <cell r="E29">
            <v>1</v>
          </cell>
          <cell r="F29">
            <v>3</v>
          </cell>
          <cell r="G29">
            <v>0</v>
          </cell>
          <cell r="H29">
            <v>44</v>
          </cell>
          <cell r="I29">
            <v>0</v>
          </cell>
          <cell r="J29" t="str">
            <v>-</v>
          </cell>
          <cell r="K29">
            <v>14.666666666666666</v>
          </cell>
          <cell r="L29" t="str">
            <v>-</v>
          </cell>
          <cell r="S29">
            <v>-8.8000000000000007</v>
          </cell>
        </row>
        <row r="30">
          <cell r="B30" t="str">
            <v>CO-OP, Lenard</v>
          </cell>
          <cell r="C30" t="str">
            <v>(SL)</v>
          </cell>
          <cell r="D30">
            <v>1</v>
          </cell>
          <cell r="E30">
            <v>1</v>
          </cell>
          <cell r="F30">
            <v>2</v>
          </cell>
          <cell r="G30">
            <v>0</v>
          </cell>
          <cell r="H30">
            <v>12</v>
          </cell>
          <cell r="I30">
            <v>0</v>
          </cell>
          <cell r="J30" t="str">
            <v>-</v>
          </cell>
          <cell r="K30">
            <v>6</v>
          </cell>
          <cell r="L30" t="str">
            <v>-</v>
          </cell>
          <cell r="S30">
            <v>-2.4</v>
          </cell>
        </row>
        <row r="31">
          <cell r="B31" t="str">
            <v>SHELDON, Mike</v>
          </cell>
          <cell r="C31" t="str">
            <v>(AUS)</v>
          </cell>
          <cell r="D31">
            <v>3</v>
          </cell>
          <cell r="E31">
            <v>3</v>
          </cell>
          <cell r="F31">
            <v>16.2</v>
          </cell>
          <cell r="G31">
            <v>7</v>
          </cell>
          <cell r="H31">
            <v>44</v>
          </cell>
          <cell r="I31">
            <v>1</v>
          </cell>
          <cell r="J31">
            <v>16.2</v>
          </cell>
          <cell r="K31">
            <v>2.7160493827160495</v>
          </cell>
          <cell r="L31">
            <v>44</v>
          </cell>
          <cell r="S31">
            <v>11.2</v>
          </cell>
        </row>
        <row r="32">
          <cell r="B32" t="str">
            <v>AHMAD, Danyal</v>
          </cell>
          <cell r="C32" t="str">
            <v>(PAK)</v>
          </cell>
          <cell r="D32">
            <v>1</v>
          </cell>
          <cell r="E32">
            <v>1</v>
          </cell>
          <cell r="F32">
            <v>3</v>
          </cell>
          <cell r="G32">
            <v>0</v>
          </cell>
          <cell r="H32">
            <v>23</v>
          </cell>
          <cell r="I32">
            <v>0</v>
          </cell>
          <cell r="J32" t="str">
            <v>-</v>
          </cell>
          <cell r="K32">
            <v>7.666666666666667</v>
          </cell>
          <cell r="L32" t="str">
            <v>-</v>
          </cell>
          <cell r="S32">
            <v>-4.5999999999999996</v>
          </cell>
        </row>
        <row r="33">
          <cell r="B33" t="str">
            <v>FORD, Terrence</v>
          </cell>
          <cell r="C33" t="str">
            <v>(ENG)</v>
          </cell>
          <cell r="D33">
            <v>1</v>
          </cell>
          <cell r="E33">
            <v>1</v>
          </cell>
          <cell r="F33">
            <v>3</v>
          </cell>
          <cell r="G33">
            <v>0</v>
          </cell>
          <cell r="H33">
            <v>23</v>
          </cell>
          <cell r="I33">
            <v>0</v>
          </cell>
          <cell r="J33" t="str">
            <v>-</v>
          </cell>
          <cell r="K33">
            <v>7.666666666666667</v>
          </cell>
          <cell r="L33" t="str">
            <v>-</v>
          </cell>
          <cell r="S33">
            <v>-4.5999999999999996</v>
          </cell>
        </row>
        <row r="34">
          <cell r="B34" t="str">
            <v>COLEMAN, Nathan</v>
          </cell>
          <cell r="C34" t="str">
            <v>(NZ)</v>
          </cell>
          <cell r="D34">
            <v>2</v>
          </cell>
          <cell r="E34">
            <v>2</v>
          </cell>
          <cell r="F34">
            <v>8</v>
          </cell>
          <cell r="G34">
            <v>0</v>
          </cell>
          <cell r="H34">
            <v>50</v>
          </cell>
          <cell r="I34">
            <v>0</v>
          </cell>
          <cell r="J34" t="str">
            <v>-</v>
          </cell>
          <cell r="K34">
            <v>6.25</v>
          </cell>
          <cell r="L34" t="str">
            <v>-</v>
          </cell>
          <cell r="S34">
            <v>-10</v>
          </cell>
        </row>
        <row r="35">
          <cell r="B35" t="str">
            <v>GILLIAN, Kahuna</v>
          </cell>
          <cell r="C35" t="str">
            <v>(ENG)</v>
          </cell>
          <cell r="D35">
            <v>7</v>
          </cell>
          <cell r="E35">
            <v>1</v>
          </cell>
          <cell r="F35">
            <v>1</v>
          </cell>
          <cell r="G35">
            <v>0</v>
          </cell>
          <cell r="H35">
            <v>8</v>
          </cell>
          <cell r="I35">
            <v>0</v>
          </cell>
          <cell r="J35" t="str">
            <v>-</v>
          </cell>
          <cell r="K35">
            <v>8</v>
          </cell>
          <cell r="L35" t="str">
            <v>-</v>
          </cell>
          <cell r="S35">
            <v>-1.6</v>
          </cell>
        </row>
        <row r="36">
          <cell r="B36" t="str">
            <v>WERREN, Steve</v>
          </cell>
          <cell r="C36" t="str">
            <v>(AUS)</v>
          </cell>
          <cell r="D36">
            <v>13</v>
          </cell>
          <cell r="E36">
            <v>1</v>
          </cell>
          <cell r="F36">
            <v>3</v>
          </cell>
          <cell r="G36">
            <v>1</v>
          </cell>
          <cell r="H36">
            <v>4</v>
          </cell>
          <cell r="I36">
            <v>0</v>
          </cell>
          <cell r="J36" t="str">
            <v>-</v>
          </cell>
          <cell r="K36">
            <v>1.3333333333333333</v>
          </cell>
          <cell r="L36" t="str">
            <v>-</v>
          </cell>
          <cell r="S36">
            <v>-0.8</v>
          </cell>
        </row>
        <row r="37">
          <cell r="S37">
            <v>1481.8000000000009</v>
          </cell>
        </row>
      </sheetData>
      <sheetData sheetId="4">
        <row r="5">
          <cell r="B5" t="str">
            <v>WERREN, Steve (w/k)</v>
          </cell>
          <cell r="C5" t="str">
            <v>(AUS)</v>
          </cell>
          <cell r="D5">
            <v>7</v>
          </cell>
          <cell r="E5">
            <v>1</v>
          </cell>
          <cell r="F5" t="str">
            <v>0</v>
          </cell>
          <cell r="H5">
            <v>68</v>
          </cell>
        </row>
        <row r="6">
          <cell r="B6" t="str">
            <v>PRICE, Richard</v>
          </cell>
          <cell r="C6" t="str">
            <v>(NZ)</v>
          </cell>
          <cell r="D6">
            <v>5</v>
          </cell>
          <cell r="E6" t="str">
            <v>0</v>
          </cell>
          <cell r="F6" t="str">
            <v>0</v>
          </cell>
          <cell r="H6">
            <v>40</v>
          </cell>
        </row>
        <row r="7">
          <cell r="B7" t="str">
            <v>STYLES, Ryan</v>
          </cell>
          <cell r="C7" t="str">
            <v>(AUS)</v>
          </cell>
          <cell r="D7">
            <v>4</v>
          </cell>
          <cell r="E7" t="str">
            <v>0</v>
          </cell>
          <cell r="F7">
            <v>1</v>
          </cell>
          <cell r="H7">
            <v>40</v>
          </cell>
        </row>
        <row r="8">
          <cell r="B8" t="str">
            <v>SPARROW, Luke</v>
          </cell>
          <cell r="C8" t="str">
            <v>(AUS)</v>
          </cell>
          <cell r="D8">
            <v>4</v>
          </cell>
          <cell r="E8" t="str">
            <v>0</v>
          </cell>
          <cell r="F8" t="str">
            <v>0</v>
          </cell>
          <cell r="H8">
            <v>32</v>
          </cell>
        </row>
        <row r="9">
          <cell r="B9" t="str">
            <v>BALOCH, Ali</v>
          </cell>
          <cell r="C9" t="str">
            <v>(PAK)</v>
          </cell>
          <cell r="D9">
            <v>3</v>
          </cell>
          <cell r="E9" t="str">
            <v>0</v>
          </cell>
          <cell r="F9" t="str">
            <v>0</v>
          </cell>
          <cell r="H9">
            <v>24</v>
          </cell>
        </row>
        <row r="10">
          <cell r="B10" t="str">
            <v>NIAZ, Bilal</v>
          </cell>
          <cell r="C10" t="str">
            <v>(PAK)</v>
          </cell>
          <cell r="D10">
            <v>3</v>
          </cell>
          <cell r="E10" t="str">
            <v>0</v>
          </cell>
          <cell r="F10" t="str">
            <v>0</v>
          </cell>
          <cell r="H10">
            <v>24</v>
          </cell>
        </row>
        <row r="11">
          <cell r="B11" t="str">
            <v>McLOGHLIN, Mick</v>
          </cell>
          <cell r="C11" t="str">
            <v>(AUS)</v>
          </cell>
          <cell r="D11">
            <v>2</v>
          </cell>
          <cell r="E11" t="str">
            <v>0</v>
          </cell>
          <cell r="F11" t="str">
            <v>0</v>
          </cell>
          <cell r="H11">
            <v>16</v>
          </cell>
        </row>
        <row r="12">
          <cell r="B12" t="str">
            <v>TAMBLING, Damian</v>
          </cell>
          <cell r="C12" t="str">
            <v>(ZIM)</v>
          </cell>
          <cell r="D12">
            <v>2</v>
          </cell>
          <cell r="E12" t="str">
            <v>0</v>
          </cell>
          <cell r="F12" t="str">
            <v>0</v>
          </cell>
          <cell r="H12">
            <v>16</v>
          </cell>
        </row>
        <row r="13">
          <cell r="B13" t="str">
            <v>SHELDON, Mike</v>
          </cell>
          <cell r="C13" t="str">
            <v>(AUS)</v>
          </cell>
          <cell r="D13">
            <v>2</v>
          </cell>
          <cell r="E13" t="str">
            <v>0</v>
          </cell>
          <cell r="F13" t="str">
            <v>0</v>
          </cell>
          <cell r="H13">
            <v>16</v>
          </cell>
        </row>
        <row r="14">
          <cell r="B14" t="str">
            <v>BLACKMAN, Dave</v>
          </cell>
          <cell r="C14" t="str">
            <v>(AUS)</v>
          </cell>
          <cell r="D14">
            <v>1</v>
          </cell>
          <cell r="E14" t="str">
            <v>0</v>
          </cell>
          <cell r="F14" t="str">
            <v>0</v>
          </cell>
          <cell r="H14">
            <v>8</v>
          </cell>
        </row>
        <row r="15">
          <cell r="B15" t="str">
            <v>CULLEY, James</v>
          </cell>
          <cell r="C15" t="str">
            <v>(NZ)</v>
          </cell>
          <cell r="D15">
            <v>1</v>
          </cell>
          <cell r="E15" t="str">
            <v>0</v>
          </cell>
          <cell r="F15" t="str">
            <v>0</v>
          </cell>
          <cell r="H15">
            <v>8</v>
          </cell>
        </row>
        <row r="16">
          <cell r="B16" t="str">
            <v>DALE, Colin</v>
          </cell>
          <cell r="C16" t="str">
            <v>(AUS)</v>
          </cell>
          <cell r="D16">
            <v>1</v>
          </cell>
          <cell r="E16" t="str">
            <v>0</v>
          </cell>
          <cell r="F16" t="str">
            <v>0</v>
          </cell>
          <cell r="H16">
            <v>8</v>
          </cell>
        </row>
        <row r="17">
          <cell r="B17" t="str">
            <v>HARDY, Tim</v>
          </cell>
          <cell r="C17" t="str">
            <v>(ENG)</v>
          </cell>
          <cell r="D17">
            <v>1</v>
          </cell>
          <cell r="E17" t="str">
            <v>0</v>
          </cell>
          <cell r="F17" t="str">
            <v>0</v>
          </cell>
          <cell r="H17">
            <v>8</v>
          </cell>
        </row>
        <row r="18">
          <cell r="B18" t="str">
            <v>HOAR, Carl</v>
          </cell>
          <cell r="C18" t="str">
            <v>(ENG)</v>
          </cell>
          <cell r="D18">
            <v>1</v>
          </cell>
          <cell r="E18" t="str">
            <v>0</v>
          </cell>
          <cell r="F18" t="str">
            <v>0</v>
          </cell>
          <cell r="H18">
            <v>8</v>
          </cell>
        </row>
        <row r="19">
          <cell r="B19" t="str">
            <v>MASON, Jim</v>
          </cell>
          <cell r="C19" t="str">
            <v>(AUS)</v>
          </cell>
          <cell r="D19">
            <v>3</v>
          </cell>
          <cell r="E19" t="str">
            <v>0</v>
          </cell>
          <cell r="F19" t="str">
            <v>0</v>
          </cell>
          <cell r="H19">
            <v>24</v>
          </cell>
        </row>
        <row r="20">
          <cell r="B20" t="str">
            <v>OVENS, Rhett</v>
          </cell>
          <cell r="C20" t="str">
            <v>(AUS)</v>
          </cell>
          <cell r="D20">
            <v>1</v>
          </cell>
          <cell r="E20" t="str">
            <v>0</v>
          </cell>
          <cell r="F20" t="str">
            <v>0</v>
          </cell>
          <cell r="H20">
            <v>8</v>
          </cell>
        </row>
        <row r="21">
          <cell r="C21" t="str">
            <v xml:space="preserve">TOTAL </v>
          </cell>
          <cell r="D21">
            <v>41</v>
          </cell>
          <cell r="E21">
            <v>1</v>
          </cell>
          <cell r="F21">
            <v>1</v>
          </cell>
          <cell r="H21">
            <v>348</v>
          </cell>
        </row>
        <row r="23">
          <cell r="B23" t="str">
            <v>WERREN, Steve</v>
          </cell>
          <cell r="F23">
            <v>0</v>
          </cell>
          <cell r="H23">
            <v>68</v>
          </cell>
        </row>
        <row r="24">
          <cell r="B24" t="str">
            <v>PRICE, Richard</v>
          </cell>
          <cell r="F24">
            <v>0</v>
          </cell>
          <cell r="H24">
            <v>40</v>
          </cell>
        </row>
        <row r="25">
          <cell r="B25" t="str">
            <v>SPARROW, Luke</v>
          </cell>
          <cell r="F25">
            <v>0</v>
          </cell>
          <cell r="H25">
            <v>32</v>
          </cell>
        </row>
        <row r="26">
          <cell r="B26" t="str">
            <v>STYLES, Ryan</v>
          </cell>
          <cell r="F26">
            <v>0</v>
          </cell>
          <cell r="H26">
            <v>40</v>
          </cell>
        </row>
        <row r="27">
          <cell r="B27" t="str">
            <v>BALOCH, Ali</v>
          </cell>
          <cell r="F27">
            <v>0</v>
          </cell>
          <cell r="H27">
            <v>24</v>
          </cell>
        </row>
        <row r="28">
          <cell r="B28" t="str">
            <v>NIAZ, Bilal</v>
          </cell>
          <cell r="F28">
            <v>0</v>
          </cell>
          <cell r="H28">
            <v>24</v>
          </cell>
        </row>
        <row r="29">
          <cell r="B29" t="str">
            <v>McLOGHLIN, Mick</v>
          </cell>
          <cell r="F29">
            <v>0</v>
          </cell>
          <cell r="H29">
            <v>16</v>
          </cell>
        </row>
        <row r="30">
          <cell r="B30" t="str">
            <v>TAMBLING, Damian</v>
          </cell>
          <cell r="F30">
            <v>0</v>
          </cell>
          <cell r="H30">
            <v>16</v>
          </cell>
        </row>
        <row r="31">
          <cell r="B31" t="str">
            <v>CULLEY, James</v>
          </cell>
          <cell r="F31">
            <v>0</v>
          </cell>
          <cell r="H31">
            <v>8</v>
          </cell>
        </row>
        <row r="32">
          <cell r="B32" t="str">
            <v>DALE, Colin</v>
          </cell>
          <cell r="F32">
            <v>0</v>
          </cell>
          <cell r="H32">
            <v>8</v>
          </cell>
        </row>
        <row r="33">
          <cell r="B33" t="str">
            <v>HARDY, Tim</v>
          </cell>
          <cell r="F33">
            <v>0</v>
          </cell>
          <cell r="H33">
            <v>8</v>
          </cell>
        </row>
        <row r="34">
          <cell r="B34" t="str">
            <v>HOAR, Carl</v>
          </cell>
          <cell r="F34">
            <v>0</v>
          </cell>
          <cell r="H34">
            <v>8</v>
          </cell>
        </row>
        <row r="35">
          <cell r="B35" t="str">
            <v>MASON, Jim</v>
          </cell>
          <cell r="F35">
            <v>0</v>
          </cell>
          <cell r="H35">
            <v>24</v>
          </cell>
        </row>
        <row r="36">
          <cell r="B36" t="str">
            <v>OVENS, Rhett</v>
          </cell>
          <cell r="F36">
            <v>0</v>
          </cell>
          <cell r="H36">
            <v>8</v>
          </cell>
        </row>
        <row r="48">
          <cell r="B48" t="str">
            <v>Club Champion - Fielding</v>
          </cell>
        </row>
        <row r="49">
          <cell r="B49" t="str">
            <v>12 pts: Stumping</v>
          </cell>
        </row>
        <row r="50">
          <cell r="B50" t="str">
            <v xml:space="preserve">  8 pts: Catch</v>
          </cell>
        </row>
        <row r="51">
          <cell r="B51" t="str">
            <v xml:space="preserve">  8 pts: Run Out (Thrower)</v>
          </cell>
        </row>
        <row r="52">
          <cell r="B52" t="str">
            <v xml:space="preserve">  4 pts: Shared Run Out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43D1-2E72-455B-B18D-59A07CB530C5}">
  <dimension ref="A2:BC228"/>
  <sheetViews>
    <sheetView tabSelected="1" workbookViewId="0">
      <selection sqref="A1:XFD1048576"/>
    </sheetView>
  </sheetViews>
  <sheetFormatPr defaultColWidth="9.140625" defaultRowHeight="15" x14ac:dyDescent="0.25"/>
  <cols>
    <col min="1" max="1" width="1.85546875" style="16" customWidth="1"/>
    <col min="2" max="2" width="2.42578125" style="16" customWidth="1"/>
    <col min="3" max="3" width="23.5703125" style="16" customWidth="1"/>
    <col min="4" max="4" width="5.28515625" style="16" customWidth="1"/>
    <col min="5" max="5" width="4.28515625" style="16" customWidth="1"/>
    <col min="6" max="6" width="3.7109375" style="16" customWidth="1"/>
    <col min="7" max="7" width="5.28515625" style="16" bestFit="1" customWidth="1"/>
    <col min="8" max="8" width="3.7109375" style="16" customWidth="1"/>
    <col min="9" max="9" width="4.28515625" style="16" customWidth="1"/>
    <col min="10" max="10" width="3.7109375" style="16" customWidth="1"/>
    <col min="11" max="11" width="4.28515625" style="16" customWidth="1"/>
    <col min="12" max="12" width="1" style="16" customWidth="1"/>
    <col min="13" max="14" width="6.7109375" style="16" customWidth="1"/>
    <col min="15" max="15" width="3.140625" style="16" customWidth="1"/>
    <col min="16" max="16" width="0.42578125" style="16" customWidth="1"/>
    <col min="17" max="17" width="23.5703125" style="16" customWidth="1"/>
    <col min="18" max="18" width="6.140625" style="16" bestFit="1" customWidth="1"/>
    <col min="19" max="21" width="4.28515625" style="16" customWidth="1"/>
    <col min="22" max="22" width="5" style="16" bestFit="1" customWidth="1"/>
    <col min="23" max="23" width="3.5703125" style="16" customWidth="1"/>
    <col min="24" max="24" width="1.140625" style="16" customWidth="1"/>
    <col min="25" max="25" width="5.42578125" style="16" bestFit="1" customWidth="1"/>
    <col min="26" max="26" width="1.140625" style="16" customWidth="1"/>
    <col min="27" max="27" width="1" style="16" customWidth="1"/>
    <col min="28" max="28" width="6.42578125" style="16" customWidth="1"/>
    <col min="29" max="29" width="3.140625" style="16" customWidth="1"/>
    <col min="30" max="30" width="23.5703125" style="16" customWidth="1"/>
    <col min="31" max="31" width="6.140625" style="16" bestFit="1" customWidth="1"/>
    <col min="32" max="33" width="4.28515625" style="16" customWidth="1"/>
    <col min="34" max="34" width="4.85546875" style="16" bestFit="1" customWidth="1"/>
    <col min="35" max="37" width="4.28515625" style="16" customWidth="1"/>
    <col min="38" max="38" width="5.28515625" style="16" customWidth="1"/>
    <col min="39" max="39" width="4.28515625" style="16" customWidth="1"/>
    <col min="40" max="40" width="4.7109375" style="16" customWidth="1"/>
    <col min="41" max="41" width="1" style="16" customWidth="1"/>
    <col min="42" max="45" width="3.5703125" style="16" customWidth="1"/>
    <col min="46" max="46" width="1" style="16" customWidth="1"/>
    <col min="47" max="47" width="7" style="16" customWidth="1"/>
    <col min="48" max="48" width="3.140625" style="16" customWidth="1"/>
    <col min="49" max="49" width="23.5703125" style="16" customWidth="1"/>
    <col min="50" max="50" width="5.28515625" style="16" customWidth="1"/>
    <col min="51" max="53" width="3" style="16" customWidth="1"/>
    <col min="54" max="54" width="1" style="16" customWidth="1"/>
    <col min="55" max="55" width="6.42578125" style="16" customWidth="1"/>
    <col min="56" max="16384" width="9.140625" style="16"/>
  </cols>
  <sheetData>
    <row r="2" spans="1:55" ht="13.5" customHeight="1" x14ac:dyDescent="0.25">
      <c r="A2" s="1"/>
      <c r="B2" s="1"/>
      <c r="C2" s="1"/>
      <c r="D2" s="1"/>
      <c r="E2" s="1"/>
      <c r="F2" s="79" t="s">
        <v>0</v>
      </c>
      <c r="G2" s="80"/>
      <c r="H2" s="79" t="s">
        <v>1</v>
      </c>
      <c r="I2" s="80"/>
      <c r="J2" s="79" t="s">
        <v>2</v>
      </c>
      <c r="K2" s="80"/>
      <c r="L2" s="2"/>
      <c r="M2" s="3" t="s">
        <v>3</v>
      </c>
      <c r="N2" s="3" t="s">
        <v>4</v>
      </c>
      <c r="O2" s="4"/>
      <c r="P2" s="1"/>
      <c r="Q2" s="5"/>
      <c r="R2" s="6"/>
      <c r="S2" s="6"/>
      <c r="T2" s="7"/>
      <c r="U2" s="7"/>
      <c r="V2" s="7"/>
      <c r="W2" s="5"/>
      <c r="X2" s="5"/>
      <c r="Y2" s="7"/>
      <c r="Z2" s="7"/>
      <c r="AA2" s="7"/>
      <c r="AB2" s="8" t="s">
        <v>5</v>
      </c>
      <c r="AC2" s="4"/>
      <c r="AD2" s="9"/>
      <c r="AE2" s="9"/>
      <c r="AF2" s="9"/>
      <c r="AG2" s="9"/>
      <c r="AH2" s="10"/>
      <c r="AI2" s="10"/>
      <c r="AJ2" s="10"/>
      <c r="AK2" s="10"/>
      <c r="AL2" s="11" t="s">
        <v>6</v>
      </c>
      <c r="AM2" s="11" t="s">
        <v>7</v>
      </c>
      <c r="AN2" s="11" t="s">
        <v>8</v>
      </c>
      <c r="AO2" s="10"/>
      <c r="AP2" s="12" t="s">
        <v>9</v>
      </c>
      <c r="AQ2" s="13"/>
      <c r="AR2" s="13"/>
      <c r="AS2" s="14"/>
      <c r="AT2" s="15"/>
      <c r="AU2" s="8" t="s">
        <v>5</v>
      </c>
      <c r="AW2" s="9"/>
      <c r="AX2" s="9"/>
      <c r="AY2" s="9"/>
      <c r="AZ2" s="9"/>
      <c r="BA2" s="9"/>
      <c r="BB2" s="9"/>
      <c r="BC2" s="8" t="s">
        <v>5</v>
      </c>
    </row>
    <row r="3" spans="1:55" ht="13.5" customHeight="1" x14ac:dyDescent="0.25">
      <c r="A3" s="17"/>
      <c r="B3" s="81" t="s">
        <v>10</v>
      </c>
      <c r="C3" s="82"/>
      <c r="D3" s="83"/>
      <c r="E3" s="18" t="s">
        <v>11</v>
      </c>
      <c r="F3" s="84" t="s">
        <v>12</v>
      </c>
      <c r="G3" s="85"/>
      <c r="H3" s="84" t="s">
        <v>13</v>
      </c>
      <c r="I3" s="85"/>
      <c r="J3" s="84" t="s">
        <v>14</v>
      </c>
      <c r="K3" s="85"/>
      <c r="L3" s="2"/>
      <c r="M3" s="19" t="s">
        <v>15</v>
      </c>
      <c r="N3" s="19" t="s">
        <v>15</v>
      </c>
      <c r="O3" s="4"/>
      <c r="P3" s="20"/>
      <c r="Q3" s="21" t="s">
        <v>16</v>
      </c>
      <c r="R3" s="22"/>
      <c r="S3" s="23" t="s">
        <v>11</v>
      </c>
      <c r="T3" s="11" t="s">
        <v>17</v>
      </c>
      <c r="U3" s="11" t="s">
        <v>18</v>
      </c>
      <c r="V3" s="11" t="s">
        <v>19</v>
      </c>
      <c r="W3" s="24" t="s">
        <v>20</v>
      </c>
      <c r="X3" s="25"/>
      <c r="Y3" s="24" t="s">
        <v>21</v>
      </c>
      <c r="Z3" s="25"/>
      <c r="AA3" s="7"/>
      <c r="AB3" s="26" t="s">
        <v>22</v>
      </c>
      <c r="AC3" s="4"/>
      <c r="AD3" s="27" t="s">
        <v>23</v>
      </c>
      <c r="AE3" s="23"/>
      <c r="AF3" s="23" t="s">
        <v>11</v>
      </c>
      <c r="AG3" s="23" t="s">
        <v>17</v>
      </c>
      <c r="AH3" s="11" t="s">
        <v>24</v>
      </c>
      <c r="AI3" s="11" t="s">
        <v>25</v>
      </c>
      <c r="AJ3" s="11" t="s">
        <v>19</v>
      </c>
      <c r="AK3" s="11" t="s">
        <v>26</v>
      </c>
      <c r="AL3" s="11" t="s">
        <v>27</v>
      </c>
      <c r="AM3" s="11" t="s">
        <v>28</v>
      </c>
      <c r="AN3" s="11" t="s">
        <v>21</v>
      </c>
      <c r="AO3" s="28"/>
      <c r="AP3" s="11" t="s">
        <v>24</v>
      </c>
      <c r="AQ3" s="11" t="s">
        <v>25</v>
      </c>
      <c r="AR3" s="11" t="s">
        <v>29</v>
      </c>
      <c r="AS3" s="11" t="s">
        <v>26</v>
      </c>
      <c r="AT3" s="15"/>
      <c r="AU3" s="26" t="s">
        <v>22</v>
      </c>
      <c r="AW3" s="21" t="s">
        <v>30</v>
      </c>
      <c r="AX3" s="29"/>
      <c r="AY3" s="30" t="s">
        <v>31</v>
      </c>
      <c r="AZ3" s="30" t="s">
        <v>32</v>
      </c>
      <c r="BA3" s="30" t="s">
        <v>33</v>
      </c>
      <c r="BB3" s="31"/>
      <c r="BC3" s="26" t="s">
        <v>22</v>
      </c>
    </row>
    <row r="4" spans="1:55" ht="13.5" customHeight="1" x14ac:dyDescent="0.25">
      <c r="A4" s="5"/>
      <c r="B4" s="32">
        <v>1</v>
      </c>
      <c r="C4" s="33" t="s">
        <v>34</v>
      </c>
      <c r="D4" s="34" t="s">
        <v>35</v>
      </c>
      <c r="E4" s="35">
        <f t="shared" ref="E4:E35" si="0">S4</f>
        <v>14</v>
      </c>
      <c r="F4" s="36">
        <f t="shared" ref="F4:F35" si="1">IF(AB4="","", AB4)</f>
        <v>621</v>
      </c>
      <c r="G4" s="37">
        <f t="shared" ref="G4:G35" si="2">IF(V4=0,"", V4)</f>
        <v>698</v>
      </c>
      <c r="H4" s="36">
        <f t="shared" ref="H4:H35" si="3">IF(AU4="","", AU4)</f>
        <v>16.8</v>
      </c>
      <c r="I4" s="37">
        <f t="shared" ref="I4:I35" si="4">IF(AK4=0,"",AK4)</f>
        <v>1</v>
      </c>
      <c r="J4" s="36">
        <f t="shared" ref="J4:J35" si="5">IF(BC4="","", BC4)</f>
        <v>8</v>
      </c>
      <c r="K4" s="37">
        <f t="shared" ref="K4" si="6">IF(SUM(AY4:BA4)=0,"", SUM(AY4:BA4))</f>
        <v>1</v>
      </c>
      <c r="L4" s="2"/>
      <c r="M4" s="38">
        <f t="shared" ref="M4" si="7">(IF(AND(F4="",H4="",G4=""),"n/a",SUM(F4:F4)+SUM(H4:H4)+SUM(J4:J4)))</f>
        <v>645.79999999999995</v>
      </c>
      <c r="N4" s="39">
        <f>M4/E4</f>
        <v>46.128571428571426</v>
      </c>
      <c r="P4" s="15"/>
      <c r="Q4" s="33" t="str">
        <f t="shared" ref="Q4:Q35" si="8">+C4</f>
        <v>HOAR, Carl</v>
      </c>
      <c r="R4" s="34" t="str">
        <f t="shared" ref="R4:R35" si="9">D4</f>
        <v>(ENG)</v>
      </c>
      <c r="S4" s="40">
        <f>IF(ISNA(VLOOKUP($Q4,[1]Batting!$B$5:$M$103,3,FALSE)),0,(VLOOKUP($Q4,[1]Batting!$B$5:$M$103,3,FALSE)))</f>
        <v>14</v>
      </c>
      <c r="T4" s="41">
        <f>IF(ISNA(VLOOKUP($Q4,[1]Batting!$B$5:$M$103,4,FALSE)),0,(VLOOKUP($Q4,[1]Batting!$B$5:$M$103,4,FALSE)))</f>
        <v>14</v>
      </c>
      <c r="U4" s="41">
        <f>IF(ISNA(VLOOKUP($Q4,[1]Batting!$B$5:$M$103,5,FALSE)),0,(VLOOKUP($Q4,[1]Batting!$B$5:$M$103,5,FALSE)))</f>
        <v>3</v>
      </c>
      <c r="V4" s="41">
        <f>IF(ISNA(VLOOKUP($Q4,[1]Batting!$B$5:$M$103,6,FALSE)),0,(VLOOKUP($Q4,[1]Batting!$B$5:$M$103,6,FALSE)))</f>
        <v>698</v>
      </c>
      <c r="W4" s="42">
        <f>IF(ISNA(VLOOKUP($Q4,[1]Batting!$B$5:$M$103,7,FALSE)),0,(VLOOKUP($Q4,[1]Batting!$B$5:$M$103,7,FALSE)))</f>
        <v>132</v>
      </c>
      <c r="X4" s="41">
        <f>IF(ISNA(VLOOKUP($Q4,[1]Batting!$B$5:$M$103,8,FALSE)),0,(VLOOKUP($Q4,[1]Batting!$B$5:$M$103,8,FALSE)))</f>
        <v>0</v>
      </c>
      <c r="Y4" s="43">
        <f>IF(ISNA(VLOOKUP($Q4,[1]Batting!$B$5:$M$103,9,FALSE)),0,(VLOOKUP($Q4,[1]Batting!$B$5:$M$103,9,FALSE)))</f>
        <v>63.454545454545453</v>
      </c>
      <c r="Z4" s="44" t="str">
        <f>IF(ISNA(VLOOKUP($Q4,[1]Batting!$B$5:$M$103,10,FALSE)),"",(VLOOKUP($Q4,[1]Batting!$B$5:$M$103,10,FALSE)))</f>
        <v/>
      </c>
      <c r="AA4" s="7"/>
      <c r="AB4" s="45">
        <f>IF(ISNA(VLOOKUP($Q4,[1]Batting!$B$5:$M$103,12,FALSE)),0,(VLOOKUP($Q4,[1]Batting!$B$5:$M$103,12,FALSE)))</f>
        <v>621</v>
      </c>
      <c r="AD4" s="33" t="str">
        <f t="shared" ref="AD4:AD35" si="10">+Q4</f>
        <v>HOAR, Carl</v>
      </c>
      <c r="AE4" s="34" t="str">
        <f t="shared" ref="AE4:AE35" si="11">R4</f>
        <v>(ENG)</v>
      </c>
      <c r="AF4" s="40">
        <f>IF(ISNA(VLOOKUP($AD4,[1]Bowling!$B$4:$S$36,3,FALSE)),0,(VLOOKUP($AD4,[1]Bowling!$B$4:$S$36,3,FALSE)))</f>
        <v>14</v>
      </c>
      <c r="AG4" s="41">
        <f>IF(ISNA(VLOOKUP($AD4,[1]Bowling!$B$4:$S$36,4,FALSE)),0,(VLOOKUP($AD4,[1]Bowling!$B$4:$S$36,4,FALSE)))</f>
        <v>1</v>
      </c>
      <c r="AH4" s="46">
        <f>IF(ISNA(VLOOKUP($AD4,[1]Bowling!$B$4:$S$36,5,FALSE)),0,(VLOOKUP($AD4,[1]Bowling!$B$4:$S$36,5,FALSE)))</f>
        <v>3</v>
      </c>
      <c r="AI4" s="47">
        <f>IF(ISNA(VLOOKUP($AD4,[1]Bowling!$B$4:$S$36,6,FALSE)),0,(VLOOKUP($AD4,[1]Bowling!$B$4:$S$36,6,FALSE)))</f>
        <v>0</v>
      </c>
      <c r="AJ4" s="47">
        <f>IF(ISNA(VLOOKUP($AD4,[1]Bowling!$B$4:$S$36,7,FALSE)),0,(VLOOKUP($AD4,[1]Bowling!$B$4:$S$36,7,FALSE)))</f>
        <v>16</v>
      </c>
      <c r="AK4" s="47">
        <f>IF(ISNA(VLOOKUP($AD4,[1]Bowling!$B$4:$S$36,8,FALSE)),0,(VLOOKUP($AD4,[1]Bowling!$B$4:$S$36,8,FALSE)))</f>
        <v>1</v>
      </c>
      <c r="AL4" s="46">
        <f>IF(ISNA(VLOOKUP($AD4,[1]Bowling!$B$4:$S$36,9,FALSE)),0,(VLOOKUP($AD4,[1]Bowling!$B$4:$S$36,9,FALSE)))</f>
        <v>3</v>
      </c>
      <c r="AM4" s="46">
        <f>IF(ISNA(VLOOKUP($AD4,[1]Bowling!$B$4:$S$36,10,FALSE)),0,(VLOOKUP($AD4,[1]Bowling!$B$4:$S$36,10,FALSE)))</f>
        <v>5.333333333333333</v>
      </c>
      <c r="AN4" s="46">
        <f>IF(ISNA(VLOOKUP($AD4,[1]Bowling!$B$4:$S$36,11,FALSE)),0,(VLOOKUP($AD4,[1]Bowling!$B$4:$S$36,11,FALSE)))</f>
        <v>16</v>
      </c>
      <c r="AO4" s="48"/>
      <c r="AP4" s="40">
        <f>IF(ISNA(VLOOKUP($AD4,[1]Bowling!$B$4:$S$36,13,FALSE)),0,(VLOOKUP($AD4,[1]Bowling!$B$4:$S$36,13,FALSE)))</f>
        <v>0</v>
      </c>
      <c r="AQ4" s="40">
        <f>IF(ISNA(VLOOKUP($AD4,[1]Bowling!$B$4:$S$36,14,FALSE)),0,(VLOOKUP($AD4,[1]Bowling!$B$4:$S$36,14,FALSE)))</f>
        <v>0</v>
      </c>
      <c r="AR4" s="40">
        <f>IF(ISNA(VLOOKUP($AD4,[1]Bowling!$B$4:$S$36,15,FALSE)),0,(VLOOKUP($AD4,[1]Bowling!$B$4:$S$36,15,FALSE)))</f>
        <v>0</v>
      </c>
      <c r="AS4" s="40">
        <f>IF(ISNA(VLOOKUP($AD4,[1]Bowling!$B$4:$S$36,16,FALSE)),0,(VLOOKUP($AD4,[1]Bowling!$B$4:$S$36,16,FALSE)))</f>
        <v>0</v>
      </c>
      <c r="AT4" s="15"/>
      <c r="AU4" s="49">
        <f>IF(ISNA(VLOOKUP($AD4,[1]Bowling!$B$4:$S$36,18,FALSE)),0,(VLOOKUP($AD4,[1]Bowling!$B$4:$S$36,18,FALSE)))</f>
        <v>16.8</v>
      </c>
      <c r="AW4" s="33" t="str">
        <f t="shared" ref="AW4" si="12">+C4</f>
        <v>HOAR, Carl</v>
      </c>
      <c r="AX4" s="34" t="str">
        <f t="shared" ref="AX4:AX35" si="13">D4</f>
        <v>(ENG)</v>
      </c>
      <c r="AY4" s="40">
        <f>IF(ISNA(VLOOKUP($AW4,[1]Fielding!$B$5:$H$79,3,FALSE)),0,(VLOOKUP($AW4,[1]Fielding!$B$5:$H$79,3,FALSE)))</f>
        <v>1</v>
      </c>
      <c r="AZ4" s="40" t="str">
        <f>IF(ISNA(VLOOKUP($AW4,[1]Fielding!$B$5:$H$79,4,FALSE)),0,(VLOOKUP($AW4,[1]Fielding!$B$5:$H$79,4,FALSE)))</f>
        <v>0</v>
      </c>
      <c r="BA4" s="40" t="str">
        <f>IF(ISNA(VLOOKUP($AW4,[1]Fielding!$B$5:$H$79,5,FALSE)),0,(VLOOKUP($AW4,[1]Fielding!$B$5:$H$79,5,FALSE)))</f>
        <v>0</v>
      </c>
      <c r="BC4" s="50">
        <f>IF(ISNA(VLOOKUP($AW4,[1]Fielding!$B$5:$H$79,7,FALSE)),0,(VLOOKUP($AW4,[1]Fielding!$B$5:$H$79,7,FALSE)))</f>
        <v>8</v>
      </c>
    </row>
    <row r="5" spans="1:55" ht="13.5" customHeight="1" x14ac:dyDescent="0.25">
      <c r="A5" s="5"/>
      <c r="B5" s="32">
        <f t="shared" ref="B5:B35" si="14">B4+1</f>
        <v>2</v>
      </c>
      <c r="C5" s="33" t="s">
        <v>36</v>
      </c>
      <c r="D5" s="34" t="s">
        <v>37</v>
      </c>
      <c r="E5" s="35">
        <f t="shared" si="0"/>
        <v>11</v>
      </c>
      <c r="F5" s="36">
        <f t="shared" si="1"/>
        <v>362</v>
      </c>
      <c r="G5" s="37">
        <f t="shared" si="2"/>
        <v>425</v>
      </c>
      <c r="H5" s="36">
        <f t="shared" si="3"/>
        <v>205.2</v>
      </c>
      <c r="I5" s="37">
        <f t="shared" si="4"/>
        <v>14</v>
      </c>
      <c r="J5" s="36">
        <f t="shared" si="5"/>
        <v>40</v>
      </c>
      <c r="K5" s="37">
        <f t="shared" ref="K5:K35" si="15">IF(SUM(AY5:BA5)=0,"", SUM(AY5:BA5))</f>
        <v>5</v>
      </c>
      <c r="L5" s="2"/>
      <c r="M5" s="38">
        <f t="shared" ref="M5:M35" si="16">(IF(AND(F5="",H5="",G5=""),"n/a",SUM(F5:F5)+SUM(H5:H5)+SUM(J5:J5)))</f>
        <v>607.20000000000005</v>
      </c>
      <c r="N5" s="39">
        <f>M5/E5</f>
        <v>55.2</v>
      </c>
      <c r="P5" s="20"/>
      <c r="Q5" s="33" t="str">
        <f t="shared" si="8"/>
        <v>STYLES, Ryan</v>
      </c>
      <c r="R5" s="34" t="str">
        <f t="shared" si="9"/>
        <v>(AUS)</v>
      </c>
      <c r="S5" s="40">
        <f>IF(ISNA(VLOOKUP($Q5,[1]Batting!$B$5:$M$103,3,FALSE)),0,(VLOOKUP($Q5,[1]Batting!$B$5:$M$103,3,FALSE)))</f>
        <v>11</v>
      </c>
      <c r="T5" s="41">
        <f>IF(ISNA(VLOOKUP($Q5,[1]Batting!$B$5:$M$103,4,FALSE)),0,(VLOOKUP($Q5,[1]Batting!$B$5:$M$103,4,FALSE)))</f>
        <v>10</v>
      </c>
      <c r="U5" s="41">
        <f>IF(ISNA(VLOOKUP($Q5,[1]Batting!$B$5:$M$103,5,FALSE)),0,(VLOOKUP($Q5,[1]Batting!$B$5:$M$103,5,FALSE)))</f>
        <v>1</v>
      </c>
      <c r="V5" s="41">
        <f>IF(ISNA(VLOOKUP($Q5,[1]Batting!$B$5:$M$103,6,FALSE)),0,(VLOOKUP($Q5,[1]Batting!$B$5:$M$103,6,FALSE)))</f>
        <v>425</v>
      </c>
      <c r="W5" s="42">
        <f>IF(ISNA(VLOOKUP($Q5,[1]Batting!$B$5:$M$103,7,FALSE)),0,(VLOOKUP($Q5,[1]Batting!$B$5:$M$103,7,FALSE)))</f>
        <v>85</v>
      </c>
      <c r="X5" s="41">
        <f>IF(ISNA(VLOOKUP($Q5,[1]Batting!$B$5:$M$103,8,FALSE)),0,(VLOOKUP($Q5,[1]Batting!$B$5:$M$103,8,FALSE)))</f>
        <v>0</v>
      </c>
      <c r="Y5" s="43">
        <f>IF(ISNA(VLOOKUP($Q5,[1]Batting!$B$5:$M$103,9,FALSE)),0,(VLOOKUP($Q5,[1]Batting!$B$5:$M$103,9,FALSE)))</f>
        <v>47.222222222222221</v>
      </c>
      <c r="Z5" s="51" t="str">
        <f>IF(ISNA(VLOOKUP($Q5,[1]Batting!$B$5:$M$103,10,FALSE)),"",(VLOOKUP($Q5,[1]Batting!$B$5:$M$103,10,FALSE)))</f>
        <v/>
      </c>
      <c r="AA5" s="7"/>
      <c r="AB5" s="45">
        <f>IF(ISNA(VLOOKUP($Q5,[1]Batting!$B$5:$M$103,12,FALSE)),0,(VLOOKUP($Q5,[1]Batting!$B$5:$M$103,12,FALSE)))</f>
        <v>362</v>
      </c>
      <c r="AD5" s="33" t="str">
        <f t="shared" si="10"/>
        <v>STYLES, Ryan</v>
      </c>
      <c r="AE5" s="34" t="str">
        <f t="shared" si="11"/>
        <v>(AUS)</v>
      </c>
      <c r="AF5" s="40">
        <f>IF(ISNA(VLOOKUP($AD5,[1]Bowling!$B$4:$S$36,3,FALSE)),0,(VLOOKUP($AD5,[1]Bowling!$B$4:$S$36,3,FALSE)))</f>
        <v>11</v>
      </c>
      <c r="AG5" s="41">
        <f>IF(ISNA(VLOOKUP($AD5,[1]Bowling!$B$4:$S$36,4,FALSE)),0,(VLOOKUP($AD5,[1]Bowling!$B$4:$S$36,4,FALSE)))</f>
        <v>11</v>
      </c>
      <c r="AH5" s="46">
        <f>IF(ISNA(VLOOKUP($AD5,[1]Bowling!$B$4:$S$36,5,FALSE)),0,(VLOOKUP($AD5,[1]Bowling!$B$4:$S$36,5,FALSE)))</f>
        <v>67</v>
      </c>
      <c r="AI5" s="47">
        <f>IF(ISNA(VLOOKUP($AD5,[1]Bowling!$B$4:$S$36,6,FALSE)),0,(VLOOKUP($AD5,[1]Bowling!$B$4:$S$36,6,FALSE)))</f>
        <v>6</v>
      </c>
      <c r="AJ5" s="47">
        <f>IF(ISNA(VLOOKUP($AD5,[1]Bowling!$B$4:$S$36,7,FALSE)),0,(VLOOKUP($AD5,[1]Bowling!$B$4:$S$36,7,FALSE)))</f>
        <v>374</v>
      </c>
      <c r="AK5" s="47">
        <f>IF(ISNA(VLOOKUP($AD5,[1]Bowling!$B$4:$S$36,8,FALSE)),0,(VLOOKUP($AD5,[1]Bowling!$B$4:$S$36,8,FALSE)))</f>
        <v>14</v>
      </c>
      <c r="AL5" s="46">
        <f>IF(ISNA(VLOOKUP($AD5,[1]Bowling!$B$4:$S$36,9,FALSE)),0,(VLOOKUP($AD5,[1]Bowling!$B$4:$S$36,9,FALSE)))</f>
        <v>4.7857142857142856</v>
      </c>
      <c r="AM5" s="46">
        <f>IF(ISNA(VLOOKUP($AD5,[1]Bowling!$B$4:$S$36,10,FALSE)),0,(VLOOKUP($AD5,[1]Bowling!$B$4:$S$36,10,FALSE)))</f>
        <v>5.5820895522388057</v>
      </c>
      <c r="AN5" s="46">
        <f>IF(ISNA(VLOOKUP($AD5,[1]Bowling!$B$4:$S$36,11,FALSE)),0,(VLOOKUP($AD5,[1]Bowling!$B$4:$S$36,11,FALSE)))</f>
        <v>26.714285714285715</v>
      </c>
      <c r="AO5" s="48"/>
      <c r="AP5" s="40">
        <f>IF(ISNA(VLOOKUP($AD5,[1]Bowling!$B$4:$S$36,13,FALSE)),0,(VLOOKUP($AD5,[1]Bowling!$B$4:$S$36,13,FALSE)))</f>
        <v>0</v>
      </c>
      <c r="AQ5" s="40">
        <f>IF(ISNA(VLOOKUP($AD5,[1]Bowling!$B$4:$S$36,14,FALSE)),0,(VLOOKUP($AD5,[1]Bowling!$B$4:$S$36,14,FALSE)))</f>
        <v>0</v>
      </c>
      <c r="AR5" s="40">
        <f>IF(ISNA(VLOOKUP($AD5,[1]Bowling!$B$4:$S$36,15,FALSE)),0,(VLOOKUP($AD5,[1]Bowling!$B$4:$S$36,15,FALSE)))</f>
        <v>0</v>
      </c>
      <c r="AS5" s="40">
        <f>IF(ISNA(VLOOKUP($AD5,[1]Bowling!$B$4:$S$36,16,FALSE)),0,(VLOOKUP($AD5,[1]Bowling!$B$4:$S$36,16,FALSE)))</f>
        <v>0</v>
      </c>
      <c r="AT5" s="15"/>
      <c r="AU5" s="49">
        <f>IF(ISNA(VLOOKUP($AD5,[1]Bowling!$B$4:$S$36,18,FALSE)),0,(VLOOKUP($AD5,[1]Bowling!$B$4:$S$36,18,FALSE)))</f>
        <v>205.2</v>
      </c>
      <c r="AW5" s="33" t="str">
        <f>+C5</f>
        <v>STYLES, Ryan</v>
      </c>
      <c r="AX5" s="34" t="str">
        <f t="shared" si="13"/>
        <v>(AUS)</v>
      </c>
      <c r="AY5" s="40">
        <f>IF(ISNA(VLOOKUP($AW5,[1]Fielding!$B$5:$H$79,3,FALSE)),0,(VLOOKUP($AW5,[1]Fielding!$B$5:$H$79,3,FALSE)))</f>
        <v>4</v>
      </c>
      <c r="AZ5" s="40" t="str">
        <f>IF(ISNA(VLOOKUP($AW5,[1]Fielding!$B$5:$H$79,4,FALSE)),0,(VLOOKUP($AW5,[1]Fielding!$B$5:$H$79,4,FALSE)))</f>
        <v>0</v>
      </c>
      <c r="BA5" s="40">
        <f>IF(ISNA(VLOOKUP($AW5,[1]Fielding!$B$5:$H$79,5,FALSE)),0,(VLOOKUP($AW5,[1]Fielding!$B$5:$H$79,5,FALSE)))</f>
        <v>1</v>
      </c>
      <c r="BC5" s="50">
        <f>IF(ISNA(VLOOKUP($AW5,[1]Fielding!$B$5:$H$79,7,FALSE)),0,(VLOOKUP($AW5,[1]Fielding!$B$5:$H$79,7,FALSE)))</f>
        <v>40</v>
      </c>
    </row>
    <row r="6" spans="1:55" ht="13.5" customHeight="1" x14ac:dyDescent="0.25">
      <c r="A6" s="5"/>
      <c r="B6" s="32">
        <f t="shared" si="14"/>
        <v>3</v>
      </c>
      <c r="C6" s="33" t="s">
        <v>38</v>
      </c>
      <c r="D6" s="34" t="s">
        <v>39</v>
      </c>
      <c r="E6" s="35">
        <f t="shared" si="0"/>
        <v>13</v>
      </c>
      <c r="F6" s="36">
        <f t="shared" si="1"/>
        <v>181</v>
      </c>
      <c r="G6" s="37">
        <f t="shared" si="2"/>
        <v>265</v>
      </c>
      <c r="H6" s="36">
        <f t="shared" si="3"/>
        <v>237.6</v>
      </c>
      <c r="I6" s="37">
        <f t="shared" si="4"/>
        <v>16</v>
      </c>
      <c r="J6" s="36">
        <f t="shared" si="5"/>
        <v>40</v>
      </c>
      <c r="K6" s="37">
        <f t="shared" si="15"/>
        <v>5</v>
      </c>
      <c r="L6" s="2"/>
      <c r="M6" s="38">
        <f t="shared" si="16"/>
        <v>458.6</v>
      </c>
      <c r="N6" s="39">
        <f t="shared" ref="N6:N35" si="17">M6/E6</f>
        <v>35.276923076923076</v>
      </c>
      <c r="P6" s="15"/>
      <c r="Q6" s="33" t="str">
        <f t="shared" si="8"/>
        <v>PRICE, Richard</v>
      </c>
      <c r="R6" s="34" t="str">
        <f t="shared" si="9"/>
        <v>(NZ)</v>
      </c>
      <c r="S6" s="40">
        <f>IF(ISNA(VLOOKUP($Q6,[1]Batting!$B$5:$M$103,3,FALSE)),0,(VLOOKUP($Q6,[1]Batting!$B$5:$M$103,3,FALSE)))</f>
        <v>13</v>
      </c>
      <c r="T6" s="41">
        <f>IF(ISNA(VLOOKUP($Q6,[1]Batting!$B$5:$M$103,4,FALSE)),0,(VLOOKUP($Q6,[1]Batting!$B$5:$M$103,4,FALSE)))</f>
        <v>13</v>
      </c>
      <c r="U6" s="41">
        <f>IF(ISNA(VLOOKUP($Q6,[1]Batting!$B$5:$M$103,5,FALSE)),0,(VLOOKUP($Q6,[1]Batting!$B$5:$M$103,5,FALSE)))</f>
        <v>1</v>
      </c>
      <c r="V6" s="41">
        <f>IF(ISNA(VLOOKUP($Q6,[1]Batting!$B$5:$M$103,6,FALSE)),0,(VLOOKUP($Q6,[1]Batting!$B$5:$M$103,6,FALSE)))</f>
        <v>265</v>
      </c>
      <c r="W6" s="42">
        <f>IF(ISNA(VLOOKUP($Q6,[1]Batting!$B$5:$M$103,7,FALSE)),0,(VLOOKUP($Q6,[1]Batting!$B$5:$M$103,7,FALSE)))</f>
        <v>45</v>
      </c>
      <c r="X6" s="41">
        <f>IF(ISNA(VLOOKUP($Q6,[1]Batting!$B$5:$M$103,8,FALSE)),0,(VLOOKUP($Q6,[1]Batting!$B$5:$M$103,8,FALSE)))</f>
        <v>0</v>
      </c>
      <c r="Y6" s="43">
        <f>IF(ISNA(VLOOKUP($Q6,[1]Batting!$B$5:$M$103,9,FALSE)),0,(VLOOKUP($Q6,[1]Batting!$B$5:$M$103,9,FALSE)))</f>
        <v>22.083333333333332</v>
      </c>
      <c r="Z6" s="51" t="str">
        <f>IF(ISNA(VLOOKUP($Q6,[1]Batting!$B$5:$M$103,10,FALSE)),"",(VLOOKUP($Q6,[1]Batting!$B$5:$M$103,10,FALSE)))</f>
        <v/>
      </c>
      <c r="AA6" s="7"/>
      <c r="AB6" s="45">
        <f>IF(ISNA(VLOOKUP($Q6,[1]Batting!$B$5:$M$103,12,FALSE)),0,(VLOOKUP($Q6,[1]Batting!$B$5:$M$103,12,FALSE)))</f>
        <v>181</v>
      </c>
      <c r="AD6" s="33" t="str">
        <f t="shared" si="10"/>
        <v>PRICE, Richard</v>
      </c>
      <c r="AE6" s="34" t="str">
        <f t="shared" si="11"/>
        <v>(NZ)</v>
      </c>
      <c r="AF6" s="40">
        <f>IF(ISNA(VLOOKUP($AD6,[1]Bowling!$B$4:$S$36,3,FALSE)),0,(VLOOKUP($AD6,[1]Bowling!$B$4:$S$36,3,FALSE)))</f>
        <v>13</v>
      </c>
      <c r="AG6" s="41">
        <f>IF(ISNA(VLOOKUP($AD6,[1]Bowling!$B$4:$S$36,4,FALSE)),0,(VLOOKUP($AD6,[1]Bowling!$B$4:$S$36,4,FALSE)))</f>
        <v>13</v>
      </c>
      <c r="AH6" s="46">
        <f>IF(ISNA(VLOOKUP($AD6,[1]Bowling!$B$4:$S$36,5,FALSE)),0,(VLOOKUP($AD6,[1]Bowling!$B$4:$S$36,5,FALSE)))</f>
        <v>83.2</v>
      </c>
      <c r="AI6" s="47">
        <f>IF(ISNA(VLOOKUP($AD6,[1]Bowling!$B$4:$S$36,6,FALSE)),0,(VLOOKUP($AD6,[1]Bowling!$B$4:$S$36,6,FALSE)))</f>
        <v>7</v>
      </c>
      <c r="AJ6" s="47">
        <f>IF(ISNA(VLOOKUP($AD6,[1]Bowling!$B$4:$S$36,7,FALSE)),0,(VLOOKUP($AD6,[1]Bowling!$B$4:$S$36,7,FALSE)))</f>
        <v>412</v>
      </c>
      <c r="AK6" s="47">
        <f>IF(ISNA(VLOOKUP($AD6,[1]Bowling!$B$4:$S$36,8,FALSE)),0,(VLOOKUP($AD6,[1]Bowling!$B$4:$S$36,8,FALSE)))</f>
        <v>16</v>
      </c>
      <c r="AL6" s="46">
        <f>IF(ISNA(VLOOKUP($AD6,[1]Bowling!$B$4:$S$36,9,FALSE)),0,(VLOOKUP($AD6,[1]Bowling!$B$4:$S$36,9,FALSE)))</f>
        <v>5.2</v>
      </c>
      <c r="AM6" s="46">
        <f>IF(ISNA(VLOOKUP($AD6,[1]Bowling!$B$4:$S$36,10,FALSE)),0,(VLOOKUP($AD6,[1]Bowling!$B$4:$S$36,10,FALSE)))</f>
        <v>4.9519230769230766</v>
      </c>
      <c r="AN6" s="46">
        <f>IF(ISNA(VLOOKUP($AD6,[1]Bowling!$B$4:$S$36,11,FALSE)),0,(VLOOKUP($AD6,[1]Bowling!$B$4:$S$36,11,FALSE)))</f>
        <v>25.75</v>
      </c>
      <c r="AO6" s="48"/>
      <c r="AP6" s="40">
        <f>IF(ISNA(VLOOKUP($AD6,[1]Bowling!$B$4:$S$36,13,FALSE)),0,(VLOOKUP($AD6,[1]Bowling!$B$4:$S$36,13,FALSE)))</f>
        <v>0</v>
      </c>
      <c r="AQ6" s="40">
        <f>IF(ISNA(VLOOKUP($AD6,[1]Bowling!$B$4:$S$36,14,FALSE)),0,(VLOOKUP($AD6,[1]Bowling!$B$4:$S$36,14,FALSE)))</f>
        <v>0</v>
      </c>
      <c r="AR6" s="40">
        <f>IF(ISNA(VLOOKUP($AD6,[1]Bowling!$B$4:$S$36,15,FALSE)),0,(VLOOKUP($AD6,[1]Bowling!$B$4:$S$36,15,FALSE)))</f>
        <v>0</v>
      </c>
      <c r="AS6" s="40">
        <f>IF(ISNA(VLOOKUP($AD6,[1]Bowling!$B$4:$S$36,16,FALSE)),0,(VLOOKUP($AD6,[1]Bowling!$B$4:$S$36,16,FALSE)))</f>
        <v>0</v>
      </c>
      <c r="AT6" s="15"/>
      <c r="AU6" s="49">
        <f>IF(ISNA(VLOOKUP($AD6,[1]Bowling!$B$4:$S$36,18,FALSE)),0,(VLOOKUP($AD6,[1]Bowling!$B$4:$S$36,18,FALSE)))</f>
        <v>237.6</v>
      </c>
      <c r="AW6" s="33" t="str">
        <f>+C6</f>
        <v>PRICE, Richard</v>
      </c>
      <c r="AX6" s="34" t="str">
        <f t="shared" si="13"/>
        <v>(NZ)</v>
      </c>
      <c r="AY6" s="40">
        <f>IF(ISNA(VLOOKUP($AW6,[1]Fielding!$B$5:$H$79,3,FALSE)),0,(VLOOKUP($AW6,[1]Fielding!$B$5:$H$79,3,FALSE)))</f>
        <v>5</v>
      </c>
      <c r="AZ6" s="40" t="str">
        <f>IF(ISNA(VLOOKUP($AW6,[1]Fielding!$B$5:$H$79,4,FALSE)),0,(VLOOKUP($AW6,[1]Fielding!$B$5:$H$79,4,FALSE)))</f>
        <v>0</v>
      </c>
      <c r="BA6" s="40" t="str">
        <f>IF(ISNA(VLOOKUP($AW6,[1]Fielding!$B$5:$H$79,5,FALSE)),0,(VLOOKUP($AW6,[1]Fielding!$B$5:$H$79,5,FALSE)))</f>
        <v>0</v>
      </c>
      <c r="BC6" s="50">
        <f>IF(ISNA(VLOOKUP($AW6,[1]Fielding!$B$5:$H$79,7,FALSE)),0,(VLOOKUP($AW6,[1]Fielding!$B$5:$H$79,7,FALSE)))</f>
        <v>40</v>
      </c>
    </row>
    <row r="7" spans="1:55" ht="13.5" customHeight="1" x14ac:dyDescent="0.25">
      <c r="A7" s="5"/>
      <c r="B7" s="32">
        <f t="shared" si="14"/>
        <v>4</v>
      </c>
      <c r="C7" s="33" t="s">
        <v>40</v>
      </c>
      <c r="D7" s="34" t="s">
        <v>37</v>
      </c>
      <c r="E7" s="35">
        <f t="shared" si="0"/>
        <v>12</v>
      </c>
      <c r="F7" s="36">
        <f t="shared" si="1"/>
        <v>138</v>
      </c>
      <c r="G7" s="37">
        <f t="shared" si="2"/>
        <v>208</v>
      </c>
      <c r="H7" s="36">
        <f t="shared" si="3"/>
        <v>280.2</v>
      </c>
      <c r="I7" s="37">
        <f t="shared" si="4"/>
        <v>18</v>
      </c>
      <c r="J7" s="36">
        <f t="shared" si="5"/>
        <v>24</v>
      </c>
      <c r="K7" s="37">
        <f t="shared" si="15"/>
        <v>3</v>
      </c>
      <c r="L7" s="2"/>
      <c r="M7" s="38">
        <f t="shared" si="16"/>
        <v>442.2</v>
      </c>
      <c r="N7" s="39">
        <f t="shared" si="17"/>
        <v>36.85</v>
      </c>
      <c r="P7" s="15"/>
      <c r="Q7" s="33" t="str">
        <f t="shared" si="8"/>
        <v>MASON, Jim</v>
      </c>
      <c r="R7" s="34" t="str">
        <f t="shared" si="9"/>
        <v>(AUS)</v>
      </c>
      <c r="S7" s="40">
        <f>IF(ISNA(VLOOKUP($Q7,[1]Batting!$B$5:$M$103,3,FALSE)),0,(VLOOKUP($Q7,[1]Batting!$B$5:$M$103,3,FALSE)))</f>
        <v>12</v>
      </c>
      <c r="T7" s="41">
        <f>IF(ISNA(VLOOKUP($Q7,[1]Batting!$B$5:$M$103,4,FALSE)),0,(VLOOKUP($Q7,[1]Batting!$B$5:$M$103,4,FALSE)))</f>
        <v>11</v>
      </c>
      <c r="U7" s="41">
        <f>IF(ISNA(VLOOKUP($Q7,[1]Batting!$B$5:$M$103,5,FALSE)),0,(VLOOKUP($Q7,[1]Batting!$B$5:$M$103,5,FALSE)))</f>
        <v>1</v>
      </c>
      <c r="V7" s="41">
        <f>IF(ISNA(VLOOKUP($Q7,[1]Batting!$B$5:$M$103,6,FALSE)),0,(VLOOKUP($Q7,[1]Batting!$B$5:$M$103,6,FALSE)))</f>
        <v>208</v>
      </c>
      <c r="W7" s="42">
        <f>IF(ISNA(VLOOKUP($Q7,[1]Batting!$B$5:$M$103,7,FALSE)),0,(VLOOKUP($Q7,[1]Batting!$B$5:$M$103,7,FALSE)))</f>
        <v>49</v>
      </c>
      <c r="X7" s="41">
        <f>IF(ISNA(VLOOKUP($Q7,[1]Batting!$B$5:$M$103,8,FALSE)),0,(VLOOKUP($Q7,[1]Batting!$B$5:$M$103,8,FALSE)))</f>
        <v>0</v>
      </c>
      <c r="Y7" s="43">
        <f>IF(ISNA(VLOOKUP($Q7,[1]Batting!$B$5:$M$103,9,FALSE)),0,(VLOOKUP($Q7,[1]Batting!$B$5:$M$103,9,FALSE)))</f>
        <v>20.8</v>
      </c>
      <c r="Z7" s="51" t="str">
        <f>IF(ISNA(VLOOKUP($Q7,[1]Batting!$B$5:$M$103,10,FALSE)),"",(VLOOKUP($Q7,[1]Batting!$B$5:$M$103,10,FALSE)))</f>
        <v/>
      </c>
      <c r="AA7" s="7"/>
      <c r="AB7" s="45">
        <f>IF(ISNA(VLOOKUP($Q7,[1]Batting!$B$5:$M$103,12,FALSE)),0,(VLOOKUP($Q7,[1]Batting!$B$5:$M$103,12,FALSE)))</f>
        <v>138</v>
      </c>
      <c r="AD7" s="33" t="str">
        <f t="shared" si="10"/>
        <v>MASON, Jim</v>
      </c>
      <c r="AE7" s="34" t="str">
        <f t="shared" si="11"/>
        <v>(AUS)</v>
      </c>
      <c r="AF7" s="40">
        <f>IF(ISNA(VLOOKUP($AD7,[1]Bowling!$B$4:$S$36,3,FALSE)),0,(VLOOKUP($AD7,[1]Bowling!$B$4:$S$36,3,FALSE)))</f>
        <v>12</v>
      </c>
      <c r="AG7" s="41">
        <f>IF(ISNA(VLOOKUP($AD7,[1]Bowling!$B$4:$S$36,4,FALSE)),0,(VLOOKUP($AD7,[1]Bowling!$B$4:$S$36,4,FALSE)))</f>
        <v>12</v>
      </c>
      <c r="AH7" s="46">
        <f>IF(ISNA(VLOOKUP($AD7,[1]Bowling!$B$4:$S$36,5,FALSE)),0,(VLOOKUP($AD7,[1]Bowling!$B$4:$S$36,5,FALSE)))</f>
        <v>64.3</v>
      </c>
      <c r="AI7" s="47">
        <f>IF(ISNA(VLOOKUP($AD7,[1]Bowling!$B$4:$S$36,6,FALSE)),0,(VLOOKUP($AD7,[1]Bowling!$B$4:$S$36,6,FALSE)))</f>
        <v>3</v>
      </c>
      <c r="AJ7" s="47">
        <f>IF(ISNA(VLOOKUP($AD7,[1]Bowling!$B$4:$S$36,7,FALSE)),0,(VLOOKUP($AD7,[1]Bowling!$B$4:$S$36,7,FALSE)))</f>
        <v>399</v>
      </c>
      <c r="AK7" s="47">
        <f>IF(ISNA(VLOOKUP($AD7,[1]Bowling!$B$4:$S$36,8,FALSE)),0,(VLOOKUP($AD7,[1]Bowling!$B$4:$S$36,8,FALSE)))</f>
        <v>18</v>
      </c>
      <c r="AL7" s="46">
        <f>IF(ISNA(VLOOKUP($AD7,[1]Bowling!$B$4:$S$36,9,FALSE)),0,(VLOOKUP($AD7,[1]Bowling!$B$4:$S$36,9,FALSE)))</f>
        <v>3.572222222222222</v>
      </c>
      <c r="AM7" s="46">
        <f>IF(ISNA(VLOOKUP($AD7,[1]Bowling!$B$4:$S$36,10,FALSE)),0,(VLOOKUP($AD7,[1]Bowling!$B$4:$S$36,10,FALSE)))</f>
        <v>6.2052877138413685</v>
      </c>
      <c r="AN7" s="46">
        <f>IF(ISNA(VLOOKUP($AD7,[1]Bowling!$B$4:$S$36,11,FALSE)),0,(VLOOKUP($AD7,[1]Bowling!$B$4:$S$36,11,FALSE)))</f>
        <v>22.166666666666668</v>
      </c>
      <c r="AO7" s="48"/>
      <c r="AP7" s="40">
        <f>IF(ISNA(VLOOKUP($AD7,[1]Bowling!$B$4:$S$36,13,FALSE)),0,(VLOOKUP($AD7,[1]Bowling!$B$4:$S$36,13,FALSE)))</f>
        <v>0</v>
      </c>
      <c r="AQ7" s="40">
        <f>IF(ISNA(VLOOKUP($AD7,[1]Bowling!$B$4:$S$36,14,FALSE)),0,(VLOOKUP($AD7,[1]Bowling!$B$4:$S$36,14,FALSE)))</f>
        <v>0</v>
      </c>
      <c r="AR7" s="40">
        <f>IF(ISNA(VLOOKUP($AD7,[1]Bowling!$B$4:$S$36,15,FALSE)),0,(VLOOKUP($AD7,[1]Bowling!$B$4:$S$36,15,FALSE)))</f>
        <v>0</v>
      </c>
      <c r="AS7" s="40">
        <f>IF(ISNA(VLOOKUP($AD7,[1]Bowling!$B$4:$S$36,16,FALSE)),0,(VLOOKUP($AD7,[1]Bowling!$B$4:$S$36,16,FALSE)))</f>
        <v>0</v>
      </c>
      <c r="AT7" s="15"/>
      <c r="AU7" s="49">
        <f>IF(ISNA(VLOOKUP($AD7,[1]Bowling!$B$4:$S$36,18,FALSE)),0,(VLOOKUP($AD7,[1]Bowling!$B$4:$S$36,18,FALSE)))</f>
        <v>280.2</v>
      </c>
      <c r="AW7" s="33" t="str">
        <f>+C7</f>
        <v>MASON, Jim</v>
      </c>
      <c r="AX7" s="34" t="str">
        <f t="shared" si="13"/>
        <v>(AUS)</v>
      </c>
      <c r="AY7" s="40">
        <f>IF(ISNA(VLOOKUP($AW7,[1]Fielding!$B$5:$H$79,3,FALSE)),0,(VLOOKUP($AW7,[1]Fielding!$B$5:$H$79,3,FALSE)))</f>
        <v>3</v>
      </c>
      <c r="AZ7" s="40" t="str">
        <f>IF(ISNA(VLOOKUP($AW7,[1]Fielding!$B$5:$H$79,4,FALSE)),0,(VLOOKUP($AW7,[1]Fielding!$B$5:$H$79,4,FALSE)))</f>
        <v>0</v>
      </c>
      <c r="BA7" s="40" t="str">
        <f>IF(ISNA(VLOOKUP($AW7,[1]Fielding!$B$5:$H$79,5,FALSE)),0,(VLOOKUP($AW7,[1]Fielding!$B$5:$H$79,5,FALSE)))</f>
        <v>0</v>
      </c>
      <c r="BC7" s="50">
        <f>IF(ISNA(VLOOKUP($AW7,[1]Fielding!$B$5:$H$79,7,FALSE)),0,(VLOOKUP($AW7,[1]Fielding!$B$5:$H$79,7,FALSE)))</f>
        <v>24</v>
      </c>
    </row>
    <row r="8" spans="1:55" ht="13.5" customHeight="1" x14ac:dyDescent="0.25">
      <c r="A8" s="5"/>
      <c r="B8" s="32">
        <f t="shared" si="14"/>
        <v>5</v>
      </c>
      <c r="C8" s="33" t="s">
        <v>41</v>
      </c>
      <c r="D8" s="34" t="s">
        <v>37</v>
      </c>
      <c r="E8" s="35">
        <f t="shared" si="0"/>
        <v>14</v>
      </c>
      <c r="F8" s="36">
        <f t="shared" si="1"/>
        <v>54</v>
      </c>
      <c r="G8" s="37">
        <f t="shared" si="2"/>
        <v>89</v>
      </c>
      <c r="H8" s="36">
        <f t="shared" si="3"/>
        <v>228.2</v>
      </c>
      <c r="I8" s="37">
        <f t="shared" si="4"/>
        <v>14</v>
      </c>
      <c r="J8" s="36">
        <f t="shared" si="5"/>
        <v>32</v>
      </c>
      <c r="K8" s="37">
        <f t="shared" si="15"/>
        <v>4</v>
      </c>
      <c r="L8" s="2"/>
      <c r="M8" s="38">
        <f t="shared" si="16"/>
        <v>314.2</v>
      </c>
      <c r="N8" s="39">
        <f t="shared" si="17"/>
        <v>22.442857142857143</v>
      </c>
      <c r="P8" s="15"/>
      <c r="Q8" s="33" t="str">
        <f t="shared" si="8"/>
        <v>SPARROW, Luke</v>
      </c>
      <c r="R8" s="34" t="str">
        <f t="shared" si="9"/>
        <v>(AUS)</v>
      </c>
      <c r="S8" s="40">
        <f>IF(ISNA(VLOOKUP($Q8,[1]Batting!$B$5:$M$103,3,FALSE)),0,(VLOOKUP($Q8,[1]Batting!$B$5:$M$103,3,FALSE)))</f>
        <v>14</v>
      </c>
      <c r="T8" s="41">
        <f>IF(ISNA(VLOOKUP($Q8,[1]Batting!$B$5:$M$103,4,FALSE)),0,(VLOOKUP($Q8,[1]Batting!$B$5:$M$103,4,FALSE)))</f>
        <v>9</v>
      </c>
      <c r="U8" s="41">
        <f>IF(ISNA(VLOOKUP($Q8,[1]Batting!$B$5:$M$103,5,FALSE)),0,(VLOOKUP($Q8,[1]Batting!$B$5:$M$103,5,FALSE)))</f>
        <v>4</v>
      </c>
      <c r="V8" s="41">
        <f>IF(ISNA(VLOOKUP($Q8,[1]Batting!$B$5:$M$103,6,FALSE)),0,(VLOOKUP($Q8,[1]Batting!$B$5:$M$103,6,FALSE)))</f>
        <v>89</v>
      </c>
      <c r="W8" s="42">
        <f>IF(ISNA(VLOOKUP($Q8,[1]Batting!$B$5:$M$103,7,FALSE)),0,(VLOOKUP($Q8,[1]Batting!$B$5:$M$103,7,FALSE)))</f>
        <v>24</v>
      </c>
      <c r="X8" s="41">
        <f>IF(ISNA(VLOOKUP($Q8,[1]Batting!$B$5:$M$103,8,FALSE)),0,(VLOOKUP($Q8,[1]Batting!$B$5:$M$103,8,FALSE)))</f>
        <v>0</v>
      </c>
      <c r="Y8" s="43">
        <f>IF(ISNA(VLOOKUP($Q8,[1]Batting!$B$5:$M$103,9,FALSE)),0,(VLOOKUP($Q8,[1]Batting!$B$5:$M$103,9,FALSE)))</f>
        <v>17.8</v>
      </c>
      <c r="Z8" s="51" t="str">
        <f>IF(ISNA(VLOOKUP($Q8,[1]Batting!$B$5:$M$103,10,FALSE)),"",(VLOOKUP($Q8,[1]Batting!$B$5:$M$103,10,FALSE)))</f>
        <v/>
      </c>
      <c r="AA8" s="7"/>
      <c r="AB8" s="45">
        <f>IF(ISNA(VLOOKUP($Q8,[1]Batting!$B$5:$M$103,12,FALSE)),0,(VLOOKUP($Q8,[1]Batting!$B$5:$M$103,12,FALSE)))</f>
        <v>54</v>
      </c>
      <c r="AD8" s="33" t="str">
        <f t="shared" si="10"/>
        <v>SPARROW, Luke</v>
      </c>
      <c r="AE8" s="34" t="str">
        <f t="shared" si="11"/>
        <v>(AUS)</v>
      </c>
      <c r="AF8" s="40">
        <f>IF(ISNA(VLOOKUP($AD8,[1]Bowling!$B$4:$S$36,3,FALSE)),0,(VLOOKUP($AD8,[1]Bowling!$B$4:$S$36,3,FALSE)))</f>
        <v>14</v>
      </c>
      <c r="AG8" s="41">
        <f>IF(ISNA(VLOOKUP($AD8,[1]Bowling!$B$4:$S$36,4,FALSE)),0,(VLOOKUP($AD8,[1]Bowling!$B$4:$S$36,4,FALSE)))</f>
        <v>10</v>
      </c>
      <c r="AH8" s="46">
        <f>IF(ISNA(VLOOKUP($AD8,[1]Bowling!$B$4:$S$36,5,FALSE)),0,(VLOOKUP($AD8,[1]Bowling!$B$4:$S$36,5,FALSE)))</f>
        <v>64.8</v>
      </c>
      <c r="AI8" s="47">
        <f>IF(ISNA(VLOOKUP($AD8,[1]Bowling!$B$4:$S$36,6,FALSE)),0,(VLOOKUP($AD8,[1]Bowling!$B$4:$S$36,6,FALSE)))</f>
        <v>13</v>
      </c>
      <c r="AJ8" s="47">
        <f>IF(ISNA(VLOOKUP($AD8,[1]Bowling!$B$4:$S$36,7,FALSE)),0,(VLOOKUP($AD8,[1]Bowling!$B$4:$S$36,7,FALSE)))</f>
        <v>259</v>
      </c>
      <c r="AK8" s="47">
        <f>IF(ISNA(VLOOKUP($AD8,[1]Bowling!$B$4:$S$36,8,FALSE)),0,(VLOOKUP($AD8,[1]Bowling!$B$4:$S$36,8,FALSE)))</f>
        <v>14</v>
      </c>
      <c r="AL8" s="46">
        <f>IF(ISNA(VLOOKUP($AD8,[1]Bowling!$B$4:$S$36,9,FALSE)),0,(VLOOKUP($AD8,[1]Bowling!$B$4:$S$36,9,FALSE)))</f>
        <v>4.6285714285714281</v>
      </c>
      <c r="AM8" s="46">
        <f>IF(ISNA(VLOOKUP($AD8,[1]Bowling!$B$4:$S$36,10,FALSE)),0,(VLOOKUP($AD8,[1]Bowling!$B$4:$S$36,10,FALSE)))</f>
        <v>3.9969135802469138</v>
      </c>
      <c r="AN8" s="46">
        <f>IF(ISNA(VLOOKUP($AD8,[1]Bowling!$B$4:$S$36,11,FALSE)),0,(VLOOKUP($AD8,[1]Bowling!$B$4:$S$36,11,FALSE)))</f>
        <v>18.5</v>
      </c>
      <c r="AO8" s="48"/>
      <c r="AP8" s="40">
        <f>IF(ISNA(VLOOKUP($AD8,[1]Bowling!$B$4:$S$36,13,FALSE)),0,(VLOOKUP($AD8,[1]Bowling!$B$4:$S$36,13,FALSE)))</f>
        <v>0</v>
      </c>
      <c r="AQ8" s="40">
        <f>IF(ISNA(VLOOKUP($AD8,[1]Bowling!$B$4:$S$36,14,FALSE)),0,(VLOOKUP($AD8,[1]Bowling!$B$4:$S$36,14,FALSE)))</f>
        <v>0</v>
      </c>
      <c r="AR8" s="40">
        <f>IF(ISNA(VLOOKUP($AD8,[1]Bowling!$B$4:$S$36,15,FALSE)),0,(VLOOKUP($AD8,[1]Bowling!$B$4:$S$36,15,FALSE)))</f>
        <v>0</v>
      </c>
      <c r="AS8" s="40">
        <f>IF(ISNA(VLOOKUP($AD8,[1]Bowling!$B$4:$S$36,16,FALSE)),0,(VLOOKUP($AD8,[1]Bowling!$B$4:$S$36,16,FALSE)))</f>
        <v>0</v>
      </c>
      <c r="AT8" s="15"/>
      <c r="AU8" s="49">
        <f>IF(ISNA(VLOOKUP($AD8,[1]Bowling!$B$4:$S$36,18,FALSE)),0,(VLOOKUP($AD8,[1]Bowling!$B$4:$S$36,18,FALSE)))</f>
        <v>228.2</v>
      </c>
      <c r="AW8" s="33" t="str">
        <f>+C8</f>
        <v>SPARROW, Luke</v>
      </c>
      <c r="AX8" s="34" t="str">
        <f t="shared" si="13"/>
        <v>(AUS)</v>
      </c>
      <c r="AY8" s="40">
        <f>IF(ISNA(VLOOKUP($AW8,[1]Fielding!$B$5:$H$79,3,FALSE)),0,(VLOOKUP($AW8,[1]Fielding!$B$5:$H$79,3,FALSE)))</f>
        <v>4</v>
      </c>
      <c r="AZ8" s="40" t="str">
        <f>IF(ISNA(VLOOKUP($AW8,[1]Fielding!$B$5:$H$79,4,FALSE)),0,(VLOOKUP($AW8,[1]Fielding!$B$5:$H$79,4,FALSE)))</f>
        <v>0</v>
      </c>
      <c r="BA8" s="40" t="str">
        <f>IF(ISNA(VLOOKUP($AW8,[1]Fielding!$B$5:$H$79,5,FALSE)),0,(VLOOKUP($AW8,[1]Fielding!$B$5:$H$79,5,FALSE)))</f>
        <v>0</v>
      </c>
      <c r="BC8" s="50">
        <f>IF(ISNA(VLOOKUP($AW8,[1]Fielding!$B$5:$H$79,7,FALSE)),0,(VLOOKUP($AW8,[1]Fielding!$B$5:$H$79,7,FALSE)))</f>
        <v>32</v>
      </c>
    </row>
    <row r="9" spans="1:55" ht="13.5" customHeight="1" x14ac:dyDescent="0.25">
      <c r="A9" s="5"/>
      <c r="B9" s="32">
        <f t="shared" si="14"/>
        <v>6</v>
      </c>
      <c r="C9" s="33" t="s">
        <v>42</v>
      </c>
      <c r="D9" s="34" t="s">
        <v>39</v>
      </c>
      <c r="E9" s="35">
        <f t="shared" si="0"/>
        <v>8</v>
      </c>
      <c r="F9" s="36">
        <f t="shared" si="1"/>
        <v>75</v>
      </c>
      <c r="G9" s="37">
        <f t="shared" si="2"/>
        <v>124</v>
      </c>
      <c r="H9" s="36">
        <f t="shared" si="3"/>
        <v>170</v>
      </c>
      <c r="I9" s="37">
        <f t="shared" si="4"/>
        <v>11</v>
      </c>
      <c r="J9" s="36">
        <f t="shared" si="5"/>
        <v>0</v>
      </c>
      <c r="K9" s="37" t="str">
        <f t="shared" si="15"/>
        <v/>
      </c>
      <c r="L9" s="2"/>
      <c r="M9" s="38">
        <f t="shared" si="16"/>
        <v>245</v>
      </c>
      <c r="N9" s="39">
        <f t="shared" si="17"/>
        <v>30.625</v>
      </c>
      <c r="P9" s="15"/>
      <c r="Q9" s="33" t="str">
        <f t="shared" si="8"/>
        <v>GRIEVE, Nick</v>
      </c>
      <c r="R9" s="34" t="str">
        <f t="shared" si="9"/>
        <v>(NZ)</v>
      </c>
      <c r="S9" s="40">
        <f>IF(ISNA(VLOOKUP($Q9,[1]Batting!$B$5:$M$103,3,FALSE)),0,(VLOOKUP($Q9,[1]Batting!$B$5:$M$103,3,FALSE)))</f>
        <v>8</v>
      </c>
      <c r="T9" s="41">
        <f>IF(ISNA(VLOOKUP($Q9,[1]Batting!$B$5:$M$103,4,FALSE)),0,(VLOOKUP($Q9,[1]Batting!$B$5:$M$103,4,FALSE)))</f>
        <v>7</v>
      </c>
      <c r="U9" s="41">
        <f>IF(ISNA(VLOOKUP($Q9,[1]Batting!$B$5:$M$103,5,FALSE)),0,(VLOOKUP($Q9,[1]Batting!$B$5:$M$103,5,FALSE)))</f>
        <v>0</v>
      </c>
      <c r="V9" s="41">
        <f>IF(ISNA(VLOOKUP($Q9,[1]Batting!$B$5:$M$103,6,FALSE)),0,(VLOOKUP($Q9,[1]Batting!$B$5:$M$103,6,FALSE)))</f>
        <v>124</v>
      </c>
      <c r="W9" s="42">
        <f>IF(ISNA(VLOOKUP($Q9,[1]Batting!$B$5:$M$103,7,FALSE)),0,(VLOOKUP($Q9,[1]Batting!$B$5:$M$103,7,FALSE)))</f>
        <v>30</v>
      </c>
      <c r="X9" s="41">
        <f>IF(ISNA(VLOOKUP($Q9,[1]Batting!$B$5:$M$103,8,FALSE)),0,(VLOOKUP($Q9,[1]Batting!$B$5:$M$103,8,FALSE)))</f>
        <v>0</v>
      </c>
      <c r="Y9" s="43">
        <f>IF(ISNA(VLOOKUP($Q9,[1]Batting!$B$5:$M$103,9,FALSE)),0,(VLOOKUP($Q9,[1]Batting!$B$5:$M$103,9,FALSE)))</f>
        <v>17.714285714285715</v>
      </c>
      <c r="Z9" s="51" t="str">
        <f>IF(ISNA(VLOOKUP($Q9,[1]Batting!$B$5:$M$103,10,FALSE)),"",(VLOOKUP($Q9,[1]Batting!$B$5:$M$103,10,FALSE)))</f>
        <v/>
      </c>
      <c r="AA9" s="7"/>
      <c r="AB9" s="45">
        <f>IF(ISNA(VLOOKUP($Q9,[1]Batting!$B$5:$M$103,12,FALSE)),0,(VLOOKUP($Q9,[1]Batting!$B$5:$M$103,12,FALSE)))</f>
        <v>75</v>
      </c>
      <c r="AD9" s="33" t="str">
        <f t="shared" si="10"/>
        <v>GRIEVE, Nick</v>
      </c>
      <c r="AE9" s="34" t="str">
        <f t="shared" si="11"/>
        <v>(NZ)</v>
      </c>
      <c r="AF9" s="40">
        <f>IF(ISNA(VLOOKUP($AD9,[1]Bowling!$B$4:$S$36,3,FALSE)),0,(VLOOKUP($AD9,[1]Bowling!$B$4:$S$36,3,FALSE)))</f>
        <v>8</v>
      </c>
      <c r="AG9" s="41">
        <f>IF(ISNA(VLOOKUP($AD9,[1]Bowling!$B$4:$S$36,4,FALSE)),0,(VLOOKUP($AD9,[1]Bowling!$B$4:$S$36,4,FALSE)))</f>
        <v>8</v>
      </c>
      <c r="AH9" s="46">
        <f>IF(ISNA(VLOOKUP($AD9,[1]Bowling!$B$4:$S$36,5,FALSE)),0,(VLOOKUP($AD9,[1]Bowling!$B$4:$S$36,5,FALSE)))</f>
        <v>40</v>
      </c>
      <c r="AI9" s="47">
        <f>IF(ISNA(VLOOKUP($AD9,[1]Bowling!$B$4:$S$36,6,FALSE)),0,(VLOOKUP($AD9,[1]Bowling!$B$4:$S$36,6,FALSE)))</f>
        <v>1</v>
      </c>
      <c r="AJ9" s="47">
        <f>IF(ISNA(VLOOKUP($AD9,[1]Bowling!$B$4:$S$36,7,FALSE)),0,(VLOOKUP($AD9,[1]Bowling!$B$4:$S$36,7,FALSE)))</f>
        <v>250</v>
      </c>
      <c r="AK9" s="47">
        <f>IF(ISNA(VLOOKUP($AD9,[1]Bowling!$B$4:$S$36,8,FALSE)),0,(VLOOKUP($AD9,[1]Bowling!$B$4:$S$36,8,FALSE)))</f>
        <v>11</v>
      </c>
      <c r="AL9" s="46">
        <f>IF(ISNA(VLOOKUP($AD9,[1]Bowling!$B$4:$S$36,9,FALSE)),0,(VLOOKUP($AD9,[1]Bowling!$B$4:$S$36,9,FALSE)))</f>
        <v>3.6363636363636362</v>
      </c>
      <c r="AM9" s="46">
        <f>IF(ISNA(VLOOKUP($AD9,[1]Bowling!$B$4:$S$36,10,FALSE)),0,(VLOOKUP($AD9,[1]Bowling!$B$4:$S$36,10,FALSE)))</f>
        <v>6.25</v>
      </c>
      <c r="AN9" s="46">
        <f>IF(ISNA(VLOOKUP($AD9,[1]Bowling!$B$4:$S$36,11,FALSE)),0,(VLOOKUP($AD9,[1]Bowling!$B$4:$S$36,11,FALSE)))</f>
        <v>22.727272727272727</v>
      </c>
      <c r="AO9" s="48"/>
      <c r="AP9" s="40">
        <f>IF(ISNA(VLOOKUP($AD9,[1]Bowling!$B$4:$S$36,13,FALSE)),0,(VLOOKUP($AD9,[1]Bowling!$B$4:$S$36,13,FALSE)))</f>
        <v>0</v>
      </c>
      <c r="AQ9" s="40">
        <f>IF(ISNA(VLOOKUP($AD9,[1]Bowling!$B$4:$S$36,14,FALSE)),0,(VLOOKUP($AD9,[1]Bowling!$B$4:$S$36,14,FALSE)))</f>
        <v>0</v>
      </c>
      <c r="AR9" s="40">
        <f>IF(ISNA(VLOOKUP($AD9,[1]Bowling!$B$4:$S$36,15,FALSE)),0,(VLOOKUP($AD9,[1]Bowling!$B$4:$S$36,15,FALSE)))</f>
        <v>0</v>
      </c>
      <c r="AS9" s="40">
        <f>IF(ISNA(VLOOKUP($AD9,[1]Bowling!$B$4:$S$36,16,FALSE)),0,(VLOOKUP($AD9,[1]Bowling!$B$4:$S$36,16,FALSE)))</f>
        <v>0</v>
      </c>
      <c r="AT9" s="15"/>
      <c r="AU9" s="49">
        <f>IF(ISNA(VLOOKUP($AD9,[1]Bowling!$B$4:$S$36,18,FALSE)),0,(VLOOKUP($AD9,[1]Bowling!$B$4:$S$36,18,FALSE)))</f>
        <v>170</v>
      </c>
      <c r="AW9" s="33" t="str">
        <f>+C9</f>
        <v>GRIEVE, Nick</v>
      </c>
      <c r="AX9" s="34" t="str">
        <f t="shared" si="13"/>
        <v>(NZ)</v>
      </c>
      <c r="AY9" s="40">
        <f>IF(ISNA(VLOOKUP($AW9,[1]Fielding!$B$5:$H$79,3,FALSE)),0,(VLOOKUP($AW9,[1]Fielding!$B$5:$H$79,3,FALSE)))</f>
        <v>0</v>
      </c>
      <c r="AZ9" s="40">
        <f>IF(ISNA(VLOOKUP($AW9,[1]Fielding!$B$5:$H$79,4,FALSE)),0,(VLOOKUP($AW9,[1]Fielding!$B$5:$H$79,4,FALSE)))</f>
        <v>0</v>
      </c>
      <c r="BA9" s="40">
        <f>IF(ISNA(VLOOKUP($AW9,[1]Fielding!$B$5:$H$79,5,FALSE)),0,(VLOOKUP($AW9,[1]Fielding!$B$5:$H$79,5,FALSE)))</f>
        <v>0</v>
      </c>
      <c r="BC9" s="50">
        <f>IF(ISNA(VLOOKUP($AW9,[1]Fielding!$B$5:$H$79,7,FALSE)),0,(VLOOKUP($AW9,[1]Fielding!$B$5:$H$79,7,FALSE)))</f>
        <v>0</v>
      </c>
    </row>
    <row r="10" spans="1:55" ht="13.5" customHeight="1" x14ac:dyDescent="0.25">
      <c r="A10" s="5"/>
      <c r="B10" s="32">
        <f t="shared" si="14"/>
        <v>7</v>
      </c>
      <c r="C10" s="33" t="s">
        <v>43</v>
      </c>
      <c r="D10" s="34" t="s">
        <v>37</v>
      </c>
      <c r="E10" s="35">
        <f t="shared" si="0"/>
        <v>13</v>
      </c>
      <c r="F10" s="36">
        <f t="shared" si="1"/>
        <v>68</v>
      </c>
      <c r="G10" s="37">
        <f t="shared" si="2"/>
        <v>96</v>
      </c>
      <c r="H10" s="36">
        <f t="shared" si="3"/>
        <v>-0.8</v>
      </c>
      <c r="I10" s="37" t="str">
        <f t="shared" si="4"/>
        <v/>
      </c>
      <c r="J10" s="36">
        <f t="shared" si="5"/>
        <v>68</v>
      </c>
      <c r="K10" s="37">
        <f t="shared" si="15"/>
        <v>8</v>
      </c>
      <c r="L10" s="2"/>
      <c r="M10" s="38">
        <f t="shared" si="16"/>
        <v>135.19999999999999</v>
      </c>
      <c r="N10" s="39">
        <f t="shared" si="17"/>
        <v>10.399999999999999</v>
      </c>
      <c r="P10" s="1"/>
      <c r="Q10" s="33" t="str">
        <f t="shared" si="8"/>
        <v>WERREN, Steve</v>
      </c>
      <c r="R10" s="34" t="str">
        <f t="shared" si="9"/>
        <v>(AUS)</v>
      </c>
      <c r="S10" s="40">
        <f>IF(ISNA(VLOOKUP($Q10,[1]Batting!$B$5:$M$103,3,FALSE)),0,(VLOOKUP($Q10,[1]Batting!$B$5:$M$103,3,FALSE)))</f>
        <v>13</v>
      </c>
      <c r="T10" s="41">
        <f>IF(ISNA(VLOOKUP($Q10,[1]Batting!$B$5:$M$103,4,FALSE)),0,(VLOOKUP($Q10,[1]Batting!$B$5:$M$103,4,FALSE)))</f>
        <v>9</v>
      </c>
      <c r="U10" s="41">
        <f>IF(ISNA(VLOOKUP($Q10,[1]Batting!$B$5:$M$103,5,FALSE)),0,(VLOOKUP($Q10,[1]Batting!$B$5:$M$103,5,FALSE)))</f>
        <v>5</v>
      </c>
      <c r="V10" s="41">
        <f>IF(ISNA(VLOOKUP($Q10,[1]Batting!$B$5:$M$103,6,FALSE)),0,(VLOOKUP($Q10,[1]Batting!$B$5:$M$103,6,FALSE)))</f>
        <v>96</v>
      </c>
      <c r="W10" s="42">
        <f>IF(ISNA(VLOOKUP($Q10,[1]Batting!$B$5:$M$103,7,FALSE)),0,(VLOOKUP($Q10,[1]Batting!$B$5:$M$103,7,FALSE)))</f>
        <v>22</v>
      </c>
      <c r="X10" s="41">
        <f>IF(ISNA(VLOOKUP($Q10,[1]Batting!$B$5:$M$103,8,FALSE)),0,(VLOOKUP($Q10,[1]Batting!$B$5:$M$103,8,FALSE)))</f>
        <v>0</v>
      </c>
      <c r="Y10" s="43">
        <f>IF(ISNA(VLOOKUP($Q10,[1]Batting!$B$5:$M$103,9,FALSE)),0,(VLOOKUP($Q10,[1]Batting!$B$5:$M$103,9,FALSE)))</f>
        <v>24</v>
      </c>
      <c r="Z10" s="51" t="str">
        <f>IF(ISNA(VLOOKUP($Q10,[1]Batting!$B$5:$M$103,10,FALSE)),"",(VLOOKUP($Q10,[1]Batting!$B$5:$M$103,10,FALSE)))</f>
        <v/>
      </c>
      <c r="AA10" s="7"/>
      <c r="AB10" s="45">
        <f>IF(ISNA(VLOOKUP($Q10,[1]Batting!$B$5:$M$103,12,FALSE)),0,(VLOOKUP($Q10,[1]Batting!$B$5:$M$103,12,FALSE)))</f>
        <v>68</v>
      </c>
      <c r="AD10" s="33" t="str">
        <f t="shared" si="10"/>
        <v>WERREN, Steve</v>
      </c>
      <c r="AE10" s="34" t="str">
        <f t="shared" si="11"/>
        <v>(AUS)</v>
      </c>
      <c r="AF10" s="40">
        <f>IF(ISNA(VLOOKUP($AD10,[1]Bowling!$B$4:$S$36,3,FALSE)),0,(VLOOKUP($AD10,[1]Bowling!$B$4:$S$36,3,FALSE)))</f>
        <v>13</v>
      </c>
      <c r="AG10" s="41">
        <f>IF(ISNA(VLOOKUP($AD10,[1]Bowling!$B$4:$S$36,4,FALSE)),0,(VLOOKUP($AD10,[1]Bowling!$B$4:$S$36,4,FALSE)))</f>
        <v>1</v>
      </c>
      <c r="AH10" s="46">
        <f>IF(ISNA(VLOOKUP($AD10,[1]Bowling!$B$4:$S$36,5,FALSE)),0,(VLOOKUP($AD10,[1]Bowling!$B$4:$S$36,5,FALSE)))</f>
        <v>3</v>
      </c>
      <c r="AI10" s="47">
        <f>IF(ISNA(VLOOKUP($AD10,[1]Bowling!$B$4:$S$36,6,FALSE)),0,(VLOOKUP($AD10,[1]Bowling!$B$4:$S$36,6,FALSE)))</f>
        <v>1</v>
      </c>
      <c r="AJ10" s="47">
        <f>IF(ISNA(VLOOKUP($AD10,[1]Bowling!$B$4:$S$36,7,FALSE)),0,(VLOOKUP($AD10,[1]Bowling!$B$4:$S$36,7,FALSE)))</f>
        <v>4</v>
      </c>
      <c r="AK10" s="47">
        <f>IF(ISNA(VLOOKUP($AD10,[1]Bowling!$B$4:$S$36,8,FALSE)),0,(VLOOKUP($AD10,[1]Bowling!$B$4:$S$36,8,FALSE)))</f>
        <v>0</v>
      </c>
      <c r="AL10" s="46" t="str">
        <f>IF(ISNA(VLOOKUP($AD10,[1]Bowling!$B$4:$S$36,9,FALSE)),0,(VLOOKUP($AD10,[1]Bowling!$B$4:$S$36,9,FALSE)))</f>
        <v>-</v>
      </c>
      <c r="AM10" s="46">
        <f>IF(ISNA(VLOOKUP($AD10,[1]Bowling!$B$4:$S$36,10,FALSE)),0,(VLOOKUP($AD10,[1]Bowling!$B$4:$S$36,10,FALSE)))</f>
        <v>1.3333333333333333</v>
      </c>
      <c r="AN10" s="46" t="str">
        <f>IF(ISNA(VLOOKUP($AD10,[1]Bowling!$B$4:$S$36,11,FALSE)),0,(VLOOKUP($AD10,[1]Bowling!$B$4:$S$36,11,FALSE)))</f>
        <v>-</v>
      </c>
      <c r="AO10" s="48"/>
      <c r="AP10" s="40">
        <f>IF(ISNA(VLOOKUP($AD10,[1]Bowling!$B$4:$S$36,13,FALSE)),0,(VLOOKUP($AD10,[1]Bowling!$B$4:$S$36,13,FALSE)))</f>
        <v>0</v>
      </c>
      <c r="AQ10" s="40">
        <f>IF(ISNA(VLOOKUP($AD10,[1]Bowling!$B$4:$S$36,14,FALSE)),0,(VLOOKUP($AD10,[1]Bowling!$B$4:$S$36,14,FALSE)))</f>
        <v>0</v>
      </c>
      <c r="AR10" s="40">
        <f>IF(ISNA(VLOOKUP($AD10,[1]Bowling!$B$4:$S$36,15,FALSE)),0,(VLOOKUP($AD10,[1]Bowling!$B$4:$S$36,15,FALSE)))</f>
        <v>0</v>
      </c>
      <c r="AS10" s="40">
        <f>IF(ISNA(VLOOKUP($AD10,[1]Bowling!$B$4:$S$36,16,FALSE)),0,(VLOOKUP($AD10,[1]Bowling!$B$4:$S$36,16,FALSE)))</f>
        <v>0</v>
      </c>
      <c r="AT10" s="15"/>
      <c r="AU10" s="49">
        <f>IF(ISNA(VLOOKUP($AD10,[1]Bowling!$B$4:$S$36,18,FALSE)),0,(VLOOKUP($AD10,[1]Bowling!$B$4:$S$36,18,FALSE)))</f>
        <v>-0.8</v>
      </c>
      <c r="AW10" s="33" t="s">
        <v>44</v>
      </c>
      <c r="AX10" s="34" t="str">
        <f t="shared" si="13"/>
        <v>(AUS)</v>
      </c>
      <c r="AY10" s="40">
        <f>IF(ISNA(VLOOKUP($AW10,[1]Fielding!$B$5:$H$79,3,FALSE)),0,(VLOOKUP($AW10,[1]Fielding!$B$5:$H$79,3,FALSE)))</f>
        <v>7</v>
      </c>
      <c r="AZ10" s="40">
        <f>IF(ISNA(VLOOKUP($AW10,[1]Fielding!$B$5:$H$79,4,FALSE)),0,(VLOOKUP($AW10,[1]Fielding!$B$5:$H$79,4,FALSE)))</f>
        <v>1</v>
      </c>
      <c r="BA10" s="40" t="str">
        <f>IF(ISNA(VLOOKUP($AW10,[1]Fielding!$B$5:$H$79,5,FALSE)),0,(VLOOKUP($AW10,[1]Fielding!$B$5:$H$79,5,FALSE)))</f>
        <v>0</v>
      </c>
      <c r="BC10" s="50">
        <f>IF(ISNA(VLOOKUP($AW10,[1]Fielding!$B$5:$H$79,7,FALSE)),0,(VLOOKUP($AW10,[1]Fielding!$B$5:$H$79,7,FALSE)))</f>
        <v>68</v>
      </c>
    </row>
    <row r="11" spans="1:55" ht="13.5" customHeight="1" x14ac:dyDescent="0.25">
      <c r="A11" s="5"/>
      <c r="B11" s="32">
        <f t="shared" si="14"/>
        <v>8</v>
      </c>
      <c r="C11" s="33" t="s">
        <v>45</v>
      </c>
      <c r="D11" s="34" t="s">
        <v>37</v>
      </c>
      <c r="E11" s="35">
        <f t="shared" si="0"/>
        <v>2</v>
      </c>
      <c r="F11" s="36">
        <f t="shared" si="1"/>
        <v>41</v>
      </c>
      <c r="G11" s="37">
        <f t="shared" si="2"/>
        <v>48</v>
      </c>
      <c r="H11" s="36">
        <f t="shared" si="3"/>
        <v>48.2</v>
      </c>
      <c r="I11" s="37">
        <f t="shared" si="4"/>
        <v>3</v>
      </c>
      <c r="J11" s="36">
        <f t="shared" si="5"/>
        <v>16</v>
      </c>
      <c r="K11" s="37">
        <f t="shared" si="15"/>
        <v>2</v>
      </c>
      <c r="L11" s="2"/>
      <c r="M11" s="38">
        <f t="shared" si="16"/>
        <v>105.2</v>
      </c>
      <c r="N11" s="39">
        <f t="shared" si="17"/>
        <v>52.6</v>
      </c>
      <c r="P11" s="1"/>
      <c r="Q11" s="33" t="str">
        <f t="shared" si="8"/>
        <v>McLOGHLIN, Mick</v>
      </c>
      <c r="R11" s="34" t="str">
        <f t="shared" si="9"/>
        <v>(AUS)</v>
      </c>
      <c r="S11" s="40">
        <f>IF(ISNA(VLOOKUP($Q11,[1]Batting!$B$5:$M$103,3,FALSE)),0,(VLOOKUP($Q11,[1]Batting!$B$5:$M$103,3,FALSE)))</f>
        <v>2</v>
      </c>
      <c r="T11" s="41">
        <f>IF(ISNA(VLOOKUP($Q11,[1]Batting!$B$5:$M$103,4,FALSE)),0,(VLOOKUP($Q11,[1]Batting!$B$5:$M$103,4,FALSE)))</f>
        <v>2</v>
      </c>
      <c r="U11" s="41">
        <f>IF(ISNA(VLOOKUP($Q11,[1]Batting!$B$5:$M$103,5,FALSE)),0,(VLOOKUP($Q11,[1]Batting!$B$5:$M$103,5,FALSE)))</f>
        <v>1</v>
      </c>
      <c r="V11" s="41">
        <f>IF(ISNA(VLOOKUP($Q11,[1]Batting!$B$5:$M$103,6,FALSE)),0,(VLOOKUP($Q11,[1]Batting!$B$5:$M$103,6,FALSE)))</f>
        <v>48</v>
      </c>
      <c r="W11" s="42">
        <f>IF(ISNA(VLOOKUP($Q11,[1]Batting!$B$5:$M$103,7,FALSE)),0,(VLOOKUP($Q11,[1]Batting!$B$5:$M$103,7,FALSE)))</f>
        <v>48</v>
      </c>
      <c r="X11" s="41">
        <f>IF(ISNA(VLOOKUP($Q11,[1]Batting!$B$5:$M$103,8,FALSE)),0,(VLOOKUP($Q11,[1]Batting!$B$5:$M$103,8,FALSE)))</f>
        <v>0</v>
      </c>
      <c r="Y11" s="43">
        <f>IF(ISNA(VLOOKUP($Q11,[1]Batting!$B$5:$M$103,9,FALSE)),0,(VLOOKUP($Q11,[1]Batting!$B$5:$M$103,9,FALSE)))</f>
        <v>48</v>
      </c>
      <c r="Z11" s="51" t="str">
        <f>IF(ISNA(VLOOKUP($Q11,[1]Batting!$B$5:$M$103,10,FALSE)),"",(VLOOKUP($Q11,[1]Batting!$B$5:$M$103,10,FALSE)))</f>
        <v/>
      </c>
      <c r="AA11" s="7"/>
      <c r="AB11" s="45">
        <f>IF(ISNA(VLOOKUP($Q11,[1]Batting!$B$5:$M$103,12,FALSE)),0,(VLOOKUP($Q11,[1]Batting!$B$5:$M$103,12,FALSE)))</f>
        <v>41</v>
      </c>
      <c r="AD11" s="33" t="str">
        <f t="shared" si="10"/>
        <v>McLOGHLIN, Mick</v>
      </c>
      <c r="AE11" s="34" t="str">
        <f t="shared" si="11"/>
        <v>(AUS)</v>
      </c>
      <c r="AF11" s="40">
        <f>IF(ISNA(VLOOKUP($AD11,[1]Bowling!$B$4:$S$36,3,FALSE)),0,(VLOOKUP($AD11,[1]Bowling!$B$4:$S$36,3,FALSE)))</f>
        <v>2</v>
      </c>
      <c r="AG11" s="41">
        <f>IF(ISNA(VLOOKUP($AD11,[1]Bowling!$B$4:$S$36,4,FALSE)),0,(VLOOKUP($AD11,[1]Bowling!$B$4:$S$36,4,FALSE)))</f>
        <v>2</v>
      </c>
      <c r="AH11" s="46">
        <f>IF(ISNA(VLOOKUP($AD11,[1]Bowling!$B$4:$S$36,5,FALSE)),0,(VLOOKUP($AD11,[1]Bowling!$B$4:$S$36,5,FALSE)))</f>
        <v>15.4</v>
      </c>
      <c r="AI11" s="47">
        <f>IF(ISNA(VLOOKUP($AD11,[1]Bowling!$B$4:$S$36,6,FALSE)),0,(VLOOKUP($AD11,[1]Bowling!$B$4:$S$36,6,FALSE)))</f>
        <v>3</v>
      </c>
      <c r="AJ11" s="47">
        <f>IF(ISNA(VLOOKUP($AD11,[1]Bowling!$B$4:$S$36,7,FALSE)),0,(VLOOKUP($AD11,[1]Bowling!$B$4:$S$36,7,FALSE)))</f>
        <v>59</v>
      </c>
      <c r="AK11" s="47">
        <f>IF(ISNA(VLOOKUP($AD11,[1]Bowling!$B$4:$S$36,8,FALSE)),0,(VLOOKUP($AD11,[1]Bowling!$B$4:$S$36,8,FALSE)))</f>
        <v>3</v>
      </c>
      <c r="AL11" s="46">
        <f>IF(ISNA(VLOOKUP($AD11,[1]Bowling!$B$4:$S$36,9,FALSE)),0,(VLOOKUP($AD11,[1]Bowling!$B$4:$S$36,9,FALSE)))</f>
        <v>5.1333333333333337</v>
      </c>
      <c r="AM11" s="46">
        <f>IF(ISNA(VLOOKUP($AD11,[1]Bowling!$B$4:$S$36,10,FALSE)),0,(VLOOKUP($AD11,[1]Bowling!$B$4:$S$36,10,FALSE)))</f>
        <v>3.831168831168831</v>
      </c>
      <c r="AN11" s="46">
        <f>IF(ISNA(VLOOKUP($AD11,[1]Bowling!$B$4:$S$36,11,FALSE)),0,(VLOOKUP($AD11,[1]Bowling!$B$4:$S$36,11,FALSE)))</f>
        <v>19.666666666666668</v>
      </c>
      <c r="AO11" s="48"/>
      <c r="AP11" s="40">
        <f>IF(ISNA(VLOOKUP($AD11,[1]Bowling!$B$4:$S$36,13,FALSE)),0,(VLOOKUP($AD11,[1]Bowling!$B$4:$S$36,13,FALSE)))</f>
        <v>0</v>
      </c>
      <c r="AQ11" s="40">
        <f>IF(ISNA(VLOOKUP($AD11,[1]Bowling!$B$4:$S$36,14,FALSE)),0,(VLOOKUP($AD11,[1]Bowling!$B$4:$S$36,14,FALSE)))</f>
        <v>0</v>
      </c>
      <c r="AR11" s="40">
        <f>IF(ISNA(VLOOKUP($AD11,[1]Bowling!$B$4:$S$36,15,FALSE)),0,(VLOOKUP($AD11,[1]Bowling!$B$4:$S$36,15,FALSE)))</f>
        <v>0</v>
      </c>
      <c r="AS11" s="40">
        <f>IF(ISNA(VLOOKUP($AD11,[1]Bowling!$B$4:$S$36,16,FALSE)),0,(VLOOKUP($AD11,[1]Bowling!$B$4:$S$36,16,FALSE)))</f>
        <v>0</v>
      </c>
      <c r="AT11" s="15"/>
      <c r="AU11" s="49">
        <f>IF(ISNA(VLOOKUP($AD11,[1]Bowling!$B$4:$S$36,18,FALSE)),0,(VLOOKUP($AD11,[1]Bowling!$B$4:$S$36,18,FALSE)))</f>
        <v>48.2</v>
      </c>
      <c r="AW11" s="33" t="str">
        <f t="shared" ref="AW11:AW35" si="18">+C11</f>
        <v>McLOGHLIN, Mick</v>
      </c>
      <c r="AX11" s="34" t="str">
        <f t="shared" si="13"/>
        <v>(AUS)</v>
      </c>
      <c r="AY11" s="40">
        <f>IF(ISNA(VLOOKUP($AW11,[1]Fielding!$B$5:$H$79,3,FALSE)),0,(VLOOKUP($AW11,[1]Fielding!$B$5:$H$79,3,FALSE)))</f>
        <v>2</v>
      </c>
      <c r="AZ11" s="40" t="str">
        <f>IF(ISNA(VLOOKUP($AW11,[1]Fielding!$B$5:$H$79,4,FALSE)),0,(VLOOKUP($AW11,[1]Fielding!$B$5:$H$79,4,FALSE)))</f>
        <v>0</v>
      </c>
      <c r="BA11" s="40" t="str">
        <f>IF(ISNA(VLOOKUP($AW11,[1]Fielding!$B$5:$H$79,5,FALSE)),0,(VLOOKUP($AW11,[1]Fielding!$B$5:$H$79,5,FALSE)))</f>
        <v>0</v>
      </c>
      <c r="BC11" s="50">
        <f>IF(ISNA(VLOOKUP($AW11,[1]Fielding!$B$5:$H$79,7,FALSE)),0,(VLOOKUP($AW11,[1]Fielding!$B$5:$H$79,7,FALSE)))</f>
        <v>16</v>
      </c>
    </row>
    <row r="12" spans="1:55" ht="13.5" customHeight="1" x14ac:dyDescent="0.25">
      <c r="A12" s="5"/>
      <c r="B12" s="32">
        <f t="shared" si="14"/>
        <v>9</v>
      </c>
      <c r="C12" s="33" t="s">
        <v>46</v>
      </c>
      <c r="D12" s="34" t="s">
        <v>47</v>
      </c>
      <c r="E12" s="35">
        <f t="shared" si="0"/>
        <v>6</v>
      </c>
      <c r="F12" s="36">
        <f t="shared" si="1"/>
        <v>22</v>
      </c>
      <c r="G12" s="37">
        <f t="shared" si="2"/>
        <v>50</v>
      </c>
      <c r="H12" s="36">
        <f t="shared" si="3"/>
        <v>49.4</v>
      </c>
      <c r="I12" s="37">
        <f t="shared" si="4"/>
        <v>4</v>
      </c>
      <c r="J12" s="36">
        <f t="shared" si="5"/>
        <v>24</v>
      </c>
      <c r="K12" s="37">
        <f t="shared" si="15"/>
        <v>3</v>
      </c>
      <c r="L12" s="2"/>
      <c r="M12" s="38">
        <f t="shared" si="16"/>
        <v>95.4</v>
      </c>
      <c r="N12" s="39">
        <f t="shared" si="17"/>
        <v>15.9</v>
      </c>
      <c r="P12" s="15"/>
      <c r="Q12" s="33" t="str">
        <f t="shared" si="8"/>
        <v>NIAZ, Bilal</v>
      </c>
      <c r="R12" s="34" t="str">
        <f t="shared" si="9"/>
        <v>(PAK)</v>
      </c>
      <c r="S12" s="40">
        <f>IF(ISNA(VLOOKUP($Q12,[1]Batting!$B$5:$M$103,3,FALSE)),0,(VLOOKUP($Q12,[1]Batting!$B$5:$M$103,3,FALSE)))</f>
        <v>6</v>
      </c>
      <c r="T12" s="41">
        <f>IF(ISNA(VLOOKUP($Q12,[1]Batting!$B$5:$M$103,4,FALSE)),0,(VLOOKUP($Q12,[1]Batting!$B$5:$M$103,4,FALSE)))</f>
        <v>5</v>
      </c>
      <c r="U12" s="41">
        <f>IF(ISNA(VLOOKUP($Q12,[1]Batting!$B$5:$M$103,5,FALSE)),0,(VLOOKUP($Q12,[1]Batting!$B$5:$M$103,5,FALSE)))</f>
        <v>1</v>
      </c>
      <c r="V12" s="41">
        <f>IF(ISNA(VLOOKUP($Q12,[1]Batting!$B$5:$M$103,6,FALSE)),0,(VLOOKUP($Q12,[1]Batting!$B$5:$M$103,6,FALSE)))</f>
        <v>50</v>
      </c>
      <c r="W12" s="42">
        <f>IF(ISNA(VLOOKUP($Q12,[1]Batting!$B$5:$M$103,7,FALSE)),0,(VLOOKUP($Q12,[1]Batting!$B$5:$M$103,7,FALSE)))</f>
        <v>29</v>
      </c>
      <c r="X12" s="41">
        <f>IF(ISNA(VLOOKUP($Q12,[1]Batting!$B$5:$M$103,8,FALSE)),0,(VLOOKUP($Q12,[1]Batting!$B$5:$M$103,8,FALSE)))</f>
        <v>0</v>
      </c>
      <c r="Y12" s="43">
        <f>IF(ISNA(VLOOKUP($Q12,[1]Batting!$B$5:$M$103,9,FALSE)),0,(VLOOKUP($Q12,[1]Batting!$B$5:$M$103,9,FALSE)))</f>
        <v>12.5</v>
      </c>
      <c r="Z12" s="51" t="str">
        <f>IF(ISNA(VLOOKUP($Q12,[1]Batting!$B$5:$M$103,10,FALSE)),"",(VLOOKUP($Q12,[1]Batting!$B$5:$M$103,10,FALSE)))</f>
        <v/>
      </c>
      <c r="AA12" s="7"/>
      <c r="AB12" s="45">
        <f>IF(ISNA(VLOOKUP($Q12,[1]Batting!$B$5:$M$103,12,FALSE)),0,(VLOOKUP($Q12,[1]Batting!$B$5:$M$103,12,FALSE)))</f>
        <v>22</v>
      </c>
      <c r="AD12" s="33" t="str">
        <f t="shared" si="10"/>
        <v>NIAZ, Bilal</v>
      </c>
      <c r="AE12" s="34" t="str">
        <f t="shared" si="11"/>
        <v>(PAK)</v>
      </c>
      <c r="AF12" s="40">
        <f>IF(ISNA(VLOOKUP($AD12,[1]Bowling!$B$4:$S$36,3,FALSE)),0,(VLOOKUP($AD12,[1]Bowling!$B$4:$S$36,3,FALSE)))</f>
        <v>6</v>
      </c>
      <c r="AG12" s="41">
        <f>IF(ISNA(VLOOKUP($AD12,[1]Bowling!$B$4:$S$36,4,FALSE)),0,(VLOOKUP($AD12,[1]Bowling!$B$4:$S$36,4,FALSE)))</f>
        <v>5</v>
      </c>
      <c r="AH12" s="46">
        <f>IF(ISNA(VLOOKUP($AD12,[1]Bowling!$B$4:$S$36,5,FALSE)),0,(VLOOKUP($AD12,[1]Bowling!$B$4:$S$36,5,FALSE)))</f>
        <v>27</v>
      </c>
      <c r="AI12" s="47">
        <f>IF(ISNA(VLOOKUP($AD12,[1]Bowling!$B$4:$S$36,6,FALSE)),0,(VLOOKUP($AD12,[1]Bowling!$B$4:$S$36,6,FALSE)))</f>
        <v>2</v>
      </c>
      <c r="AJ12" s="47">
        <f>IF(ISNA(VLOOKUP($AD12,[1]Bowling!$B$4:$S$36,7,FALSE)),0,(VLOOKUP($AD12,[1]Bowling!$B$4:$S$36,7,FALSE)))</f>
        <v>153</v>
      </c>
      <c r="AK12" s="47">
        <f>IF(ISNA(VLOOKUP($AD12,[1]Bowling!$B$4:$S$36,8,FALSE)),0,(VLOOKUP($AD12,[1]Bowling!$B$4:$S$36,8,FALSE)))</f>
        <v>4</v>
      </c>
      <c r="AL12" s="46">
        <f>IF(ISNA(VLOOKUP($AD12,[1]Bowling!$B$4:$S$36,9,FALSE)),0,(VLOOKUP($AD12,[1]Bowling!$B$4:$S$36,9,FALSE)))</f>
        <v>6.75</v>
      </c>
      <c r="AM12" s="46">
        <f>IF(ISNA(VLOOKUP($AD12,[1]Bowling!$B$4:$S$36,10,FALSE)),0,(VLOOKUP($AD12,[1]Bowling!$B$4:$S$36,10,FALSE)))</f>
        <v>5.666666666666667</v>
      </c>
      <c r="AN12" s="46">
        <f>IF(ISNA(VLOOKUP($AD12,[1]Bowling!$B$4:$S$36,11,FALSE)),0,(VLOOKUP($AD12,[1]Bowling!$B$4:$S$36,11,FALSE)))</f>
        <v>38.25</v>
      </c>
      <c r="AO12" s="48"/>
      <c r="AP12" s="40">
        <f>IF(ISNA(VLOOKUP($AD12,[1]Bowling!$B$4:$S$36,13,FALSE)),0,(VLOOKUP($AD12,[1]Bowling!$B$4:$S$36,13,FALSE)))</f>
        <v>0</v>
      </c>
      <c r="AQ12" s="40">
        <f>IF(ISNA(VLOOKUP($AD12,[1]Bowling!$B$4:$S$36,14,FALSE)),0,(VLOOKUP($AD12,[1]Bowling!$B$4:$S$36,14,FALSE)))</f>
        <v>0</v>
      </c>
      <c r="AR12" s="40">
        <f>IF(ISNA(VLOOKUP($AD12,[1]Bowling!$B$4:$S$36,15,FALSE)),0,(VLOOKUP($AD12,[1]Bowling!$B$4:$S$36,15,FALSE)))</f>
        <v>0</v>
      </c>
      <c r="AS12" s="40">
        <f>IF(ISNA(VLOOKUP($AD12,[1]Bowling!$B$4:$S$36,16,FALSE)),0,(VLOOKUP($AD12,[1]Bowling!$B$4:$S$36,16,FALSE)))</f>
        <v>0</v>
      </c>
      <c r="AT12" s="15"/>
      <c r="AU12" s="49">
        <f>IF(ISNA(VLOOKUP($AD12,[1]Bowling!$B$4:$S$36,18,FALSE)),0,(VLOOKUP($AD12,[1]Bowling!$B$4:$S$36,18,FALSE)))</f>
        <v>49.4</v>
      </c>
      <c r="AW12" s="33" t="str">
        <f t="shared" si="18"/>
        <v>NIAZ, Bilal</v>
      </c>
      <c r="AX12" s="34" t="str">
        <f t="shared" si="13"/>
        <v>(PAK)</v>
      </c>
      <c r="AY12" s="40">
        <f>IF(ISNA(VLOOKUP($AW12,[1]Fielding!$B$5:$H$79,3,FALSE)),0,(VLOOKUP($AW12,[1]Fielding!$B$5:$H$79,3,FALSE)))</f>
        <v>3</v>
      </c>
      <c r="AZ12" s="40" t="str">
        <f>IF(ISNA(VLOOKUP($AW12,[1]Fielding!$B$5:$H$79,4,FALSE)),0,(VLOOKUP($AW12,[1]Fielding!$B$5:$H$79,4,FALSE)))</f>
        <v>0</v>
      </c>
      <c r="BA12" s="40" t="str">
        <f>IF(ISNA(VLOOKUP($AW12,[1]Fielding!$B$5:$H$79,5,FALSE)),0,(VLOOKUP($AW12,[1]Fielding!$B$5:$H$79,5,FALSE)))</f>
        <v>0</v>
      </c>
      <c r="BC12" s="50">
        <f>IF(ISNA(VLOOKUP($AW12,[1]Fielding!$B$5:$H$79,7,FALSE)),0,(VLOOKUP($AW12,[1]Fielding!$B$5:$H$79,7,FALSE)))</f>
        <v>24</v>
      </c>
    </row>
    <row r="13" spans="1:55" ht="13.5" customHeight="1" x14ac:dyDescent="0.25">
      <c r="A13" s="5"/>
      <c r="B13" s="32">
        <f t="shared" si="14"/>
        <v>10</v>
      </c>
      <c r="C13" s="33" t="s">
        <v>48</v>
      </c>
      <c r="D13" s="34" t="s">
        <v>49</v>
      </c>
      <c r="E13" s="35">
        <f t="shared" si="0"/>
        <v>2</v>
      </c>
      <c r="F13" s="36">
        <f t="shared" si="1"/>
        <v>21</v>
      </c>
      <c r="G13" s="37">
        <f t="shared" si="2"/>
        <v>35</v>
      </c>
      <c r="H13" s="36">
        <f t="shared" si="3"/>
        <v>48.2</v>
      </c>
      <c r="I13" s="37">
        <f t="shared" si="4"/>
        <v>3</v>
      </c>
      <c r="J13" s="36">
        <f t="shared" si="5"/>
        <v>0</v>
      </c>
      <c r="K13" s="37" t="str">
        <f t="shared" si="15"/>
        <v/>
      </c>
      <c r="L13" s="2"/>
      <c r="M13" s="38">
        <f t="shared" si="16"/>
        <v>69.2</v>
      </c>
      <c r="N13" s="39">
        <f t="shared" si="17"/>
        <v>34.6</v>
      </c>
      <c r="P13" s="20"/>
      <c r="Q13" s="33" t="str">
        <f t="shared" si="8"/>
        <v>THACKER, Nilesh</v>
      </c>
      <c r="R13" s="34" t="str">
        <f t="shared" si="9"/>
        <v>(IND)</v>
      </c>
      <c r="S13" s="40">
        <f>IF(ISNA(VLOOKUP($Q13,[1]Batting!$B$5:$M$103,3,FALSE)),0,(VLOOKUP($Q13,[1]Batting!$B$5:$M$103,3,FALSE)))</f>
        <v>2</v>
      </c>
      <c r="T13" s="41">
        <f>IF(ISNA(VLOOKUP($Q13,[1]Batting!$B$5:$M$103,4,FALSE)),0,(VLOOKUP($Q13,[1]Batting!$B$5:$M$103,4,FALSE)))</f>
        <v>2</v>
      </c>
      <c r="U13" s="41">
        <f>IF(ISNA(VLOOKUP($Q13,[1]Batting!$B$5:$M$103,5,FALSE)),0,(VLOOKUP($Q13,[1]Batting!$B$5:$M$103,5,FALSE)))</f>
        <v>0</v>
      </c>
      <c r="V13" s="41">
        <f>IF(ISNA(VLOOKUP($Q13,[1]Batting!$B$5:$M$103,6,FALSE)),0,(VLOOKUP($Q13,[1]Batting!$B$5:$M$103,6,FALSE)))</f>
        <v>35</v>
      </c>
      <c r="W13" s="42">
        <f>IF(ISNA(VLOOKUP($Q13,[1]Batting!$B$5:$M$103,7,FALSE)),0,(VLOOKUP($Q13,[1]Batting!$B$5:$M$103,7,FALSE)))</f>
        <v>28</v>
      </c>
      <c r="X13" s="41">
        <f>IF(ISNA(VLOOKUP($Q13,[1]Batting!$B$5:$M$103,8,FALSE)),0,(VLOOKUP($Q13,[1]Batting!$B$5:$M$103,8,FALSE)))</f>
        <v>0</v>
      </c>
      <c r="Y13" s="43">
        <f>IF(ISNA(VLOOKUP($Q13,[1]Batting!$B$5:$M$103,9,FALSE)),0,(VLOOKUP($Q13,[1]Batting!$B$5:$M$103,9,FALSE)))</f>
        <v>17.5</v>
      </c>
      <c r="Z13" s="51" t="str">
        <f>IF(ISNA(VLOOKUP($Q13,[1]Batting!$B$5:$M$103,10,FALSE)),"",(VLOOKUP($Q13,[1]Batting!$B$5:$M$103,10,FALSE)))</f>
        <v/>
      </c>
      <c r="AA13" s="7"/>
      <c r="AB13" s="45">
        <f>IF(ISNA(VLOOKUP($Q13,[1]Batting!$B$5:$M$103,12,FALSE)),0,(VLOOKUP($Q13,[1]Batting!$B$5:$M$103,12,FALSE)))</f>
        <v>21</v>
      </c>
      <c r="AD13" s="33" t="str">
        <f t="shared" si="10"/>
        <v>THACKER, Nilesh</v>
      </c>
      <c r="AE13" s="34" t="str">
        <f t="shared" si="11"/>
        <v>(IND)</v>
      </c>
      <c r="AF13" s="40">
        <f>IF(ISNA(VLOOKUP($AD13,[1]Bowling!$B$4:$S$36,3,FALSE)),0,(VLOOKUP($AD13,[1]Bowling!$B$4:$S$36,3,FALSE)))</f>
        <v>2</v>
      </c>
      <c r="AG13" s="41">
        <f>IF(ISNA(VLOOKUP($AD13,[1]Bowling!$B$4:$S$36,4,FALSE)),0,(VLOOKUP($AD13,[1]Bowling!$B$4:$S$36,4,FALSE)))</f>
        <v>2</v>
      </c>
      <c r="AH13" s="46">
        <f>IF(ISNA(VLOOKUP($AD13,[1]Bowling!$B$4:$S$36,5,FALSE)),0,(VLOOKUP($AD13,[1]Bowling!$B$4:$S$36,5,FALSE)))</f>
        <v>14</v>
      </c>
      <c r="AI13" s="47">
        <f>IF(ISNA(VLOOKUP($AD13,[1]Bowling!$B$4:$S$36,6,FALSE)),0,(VLOOKUP($AD13,[1]Bowling!$B$4:$S$36,6,FALSE)))</f>
        <v>2</v>
      </c>
      <c r="AJ13" s="47">
        <f>IF(ISNA(VLOOKUP($AD13,[1]Bowling!$B$4:$S$36,7,FALSE)),0,(VLOOKUP($AD13,[1]Bowling!$B$4:$S$36,7,FALSE)))</f>
        <v>59</v>
      </c>
      <c r="AK13" s="47">
        <f>IF(ISNA(VLOOKUP($AD13,[1]Bowling!$B$4:$S$36,8,FALSE)),0,(VLOOKUP($AD13,[1]Bowling!$B$4:$S$36,8,FALSE)))</f>
        <v>3</v>
      </c>
      <c r="AL13" s="46">
        <f>IF(ISNA(VLOOKUP($AD13,[1]Bowling!$B$4:$S$36,9,FALSE)),0,(VLOOKUP($AD13,[1]Bowling!$B$4:$S$36,9,FALSE)))</f>
        <v>4.666666666666667</v>
      </c>
      <c r="AM13" s="46">
        <f>IF(ISNA(VLOOKUP($AD13,[1]Bowling!$B$4:$S$36,10,FALSE)),0,(VLOOKUP($AD13,[1]Bowling!$B$4:$S$36,10,FALSE)))</f>
        <v>4.2142857142857144</v>
      </c>
      <c r="AN13" s="46">
        <f>IF(ISNA(VLOOKUP($AD13,[1]Bowling!$B$4:$S$36,11,FALSE)),0,(VLOOKUP($AD13,[1]Bowling!$B$4:$S$36,11,FALSE)))</f>
        <v>19.666666666666668</v>
      </c>
      <c r="AO13" s="48"/>
      <c r="AP13" s="40">
        <f>IF(ISNA(VLOOKUP($AD13,[1]Bowling!$B$4:$S$36,13,FALSE)),0,(VLOOKUP($AD13,[1]Bowling!$B$4:$S$36,13,FALSE)))</f>
        <v>0</v>
      </c>
      <c r="AQ13" s="40">
        <f>IF(ISNA(VLOOKUP($AD13,[1]Bowling!$B$4:$S$36,14,FALSE)),0,(VLOOKUP($AD13,[1]Bowling!$B$4:$S$36,14,FALSE)))</f>
        <v>0</v>
      </c>
      <c r="AR13" s="40">
        <f>IF(ISNA(VLOOKUP($AD13,[1]Bowling!$B$4:$S$36,15,FALSE)),0,(VLOOKUP($AD13,[1]Bowling!$B$4:$S$36,15,FALSE)))</f>
        <v>0</v>
      </c>
      <c r="AS13" s="40">
        <f>IF(ISNA(VLOOKUP($AD13,[1]Bowling!$B$4:$S$36,16,FALSE)),0,(VLOOKUP($AD13,[1]Bowling!$B$4:$S$36,16,FALSE)))</f>
        <v>0</v>
      </c>
      <c r="AT13" s="15"/>
      <c r="AU13" s="49">
        <f>IF(ISNA(VLOOKUP($AD13,[1]Bowling!$B$4:$S$36,18,FALSE)),0,(VLOOKUP($AD13,[1]Bowling!$B$4:$S$36,18,FALSE)))</f>
        <v>48.2</v>
      </c>
      <c r="AW13" s="33" t="str">
        <f t="shared" si="18"/>
        <v>THACKER, Nilesh</v>
      </c>
      <c r="AX13" s="34" t="str">
        <f t="shared" si="13"/>
        <v>(IND)</v>
      </c>
      <c r="AY13" s="40">
        <f>IF(ISNA(VLOOKUP($AW13,[1]Fielding!$B$5:$H$79,3,FALSE)),0,(VLOOKUP($AW13,[1]Fielding!$B$5:$H$79,3,FALSE)))</f>
        <v>0</v>
      </c>
      <c r="AZ13" s="40">
        <f>IF(ISNA(VLOOKUP($AW13,[1]Fielding!$B$5:$H$79,4,FALSE)),0,(VLOOKUP($AW13,[1]Fielding!$B$5:$H$79,4,FALSE)))</f>
        <v>0</v>
      </c>
      <c r="BA13" s="40">
        <f>IF(ISNA(VLOOKUP($AW13,[1]Fielding!$B$5:$H$79,5,FALSE)),0,(VLOOKUP($AW13,[1]Fielding!$B$5:$H$79,5,FALSE)))</f>
        <v>0</v>
      </c>
      <c r="BC13" s="50">
        <f>IF(ISNA(VLOOKUP($AW13,[1]Fielding!$B$5:$H$79,7,FALSE)),0,(VLOOKUP($AW13,[1]Fielding!$B$5:$H$79,7,FALSE)))</f>
        <v>0</v>
      </c>
    </row>
    <row r="14" spans="1:55" ht="13.5" customHeight="1" x14ac:dyDescent="0.25">
      <c r="A14" s="5"/>
      <c r="B14" s="32">
        <f t="shared" si="14"/>
        <v>11</v>
      </c>
      <c r="C14" s="33" t="s">
        <v>50</v>
      </c>
      <c r="D14" s="34" t="s">
        <v>39</v>
      </c>
      <c r="E14" s="35">
        <f t="shared" si="0"/>
        <v>2</v>
      </c>
      <c r="F14" s="36">
        <f t="shared" si="1"/>
        <v>22</v>
      </c>
      <c r="G14" s="37">
        <f t="shared" si="2"/>
        <v>29</v>
      </c>
      <c r="H14" s="36">
        <f t="shared" si="3"/>
        <v>44.4</v>
      </c>
      <c r="I14" s="37">
        <f t="shared" si="4"/>
        <v>3</v>
      </c>
      <c r="J14" s="36">
        <f t="shared" si="5"/>
        <v>0</v>
      </c>
      <c r="K14" s="37" t="str">
        <f t="shared" si="15"/>
        <v/>
      </c>
      <c r="L14" s="2"/>
      <c r="M14" s="38">
        <f t="shared" si="16"/>
        <v>66.400000000000006</v>
      </c>
      <c r="N14" s="39">
        <f t="shared" si="17"/>
        <v>33.200000000000003</v>
      </c>
      <c r="P14" s="1"/>
      <c r="Q14" s="33" t="str">
        <f t="shared" si="8"/>
        <v>RONALDSON, Jamie</v>
      </c>
      <c r="R14" s="34" t="str">
        <f t="shared" si="9"/>
        <v>(NZ)</v>
      </c>
      <c r="S14" s="40">
        <f>IF(ISNA(VLOOKUP($Q14,[1]Batting!$B$5:$M$103,3,FALSE)),0,(VLOOKUP($Q14,[1]Batting!$B$5:$M$103,3,FALSE)))</f>
        <v>2</v>
      </c>
      <c r="T14" s="41">
        <f>IF(ISNA(VLOOKUP($Q14,[1]Batting!$B$5:$M$103,4,FALSE)),0,(VLOOKUP($Q14,[1]Batting!$B$5:$M$103,4,FALSE)))</f>
        <v>1</v>
      </c>
      <c r="U14" s="41">
        <f>IF(ISNA(VLOOKUP($Q14,[1]Batting!$B$5:$M$103,5,FALSE)),0,(VLOOKUP($Q14,[1]Batting!$B$5:$M$103,5,FALSE)))</f>
        <v>0</v>
      </c>
      <c r="V14" s="41">
        <f>IF(ISNA(VLOOKUP($Q14,[1]Batting!$B$5:$M$103,6,FALSE)),0,(VLOOKUP($Q14,[1]Batting!$B$5:$M$103,6,FALSE)))</f>
        <v>29</v>
      </c>
      <c r="W14" s="42">
        <f>IF(ISNA(VLOOKUP($Q14,[1]Batting!$B$5:$M$103,7,FALSE)),0,(VLOOKUP($Q14,[1]Batting!$B$5:$M$103,7,FALSE)))</f>
        <v>29</v>
      </c>
      <c r="X14" s="41">
        <f>IF(ISNA(VLOOKUP($Q14,[1]Batting!$B$5:$M$103,8,FALSE)),0,(VLOOKUP($Q14,[1]Batting!$B$5:$M$103,8,FALSE)))</f>
        <v>0</v>
      </c>
      <c r="Y14" s="43">
        <f>IF(ISNA(VLOOKUP($Q14,[1]Batting!$B$5:$M$103,9,FALSE)),0,(VLOOKUP($Q14,[1]Batting!$B$5:$M$103,9,FALSE)))</f>
        <v>29</v>
      </c>
      <c r="Z14" s="51" t="str">
        <f>IF(ISNA(VLOOKUP($Q14,[1]Batting!$B$5:$M$103,10,FALSE)),"",(VLOOKUP($Q14,[1]Batting!$B$5:$M$103,10,FALSE)))</f>
        <v/>
      </c>
      <c r="AA14" s="7"/>
      <c r="AB14" s="45">
        <f>IF(ISNA(VLOOKUP($Q14,[1]Batting!$B$5:$M$103,12,FALSE)),0,(VLOOKUP($Q14,[1]Batting!$B$5:$M$103,12,FALSE)))</f>
        <v>22</v>
      </c>
      <c r="AD14" s="33" t="str">
        <f t="shared" si="10"/>
        <v>RONALDSON, Jamie</v>
      </c>
      <c r="AE14" s="34" t="str">
        <f t="shared" si="11"/>
        <v>(NZ)</v>
      </c>
      <c r="AF14" s="40">
        <f>IF(ISNA(VLOOKUP($AD14,[1]Bowling!$B$4:$S$36,3,FALSE)),0,(VLOOKUP($AD14,[1]Bowling!$B$4:$S$36,3,FALSE)))</f>
        <v>2</v>
      </c>
      <c r="AG14" s="41">
        <f>IF(ISNA(VLOOKUP($AD14,[1]Bowling!$B$4:$S$36,4,FALSE)),0,(VLOOKUP($AD14,[1]Bowling!$B$4:$S$36,4,FALSE)))</f>
        <v>2</v>
      </c>
      <c r="AH14" s="46">
        <f>IF(ISNA(VLOOKUP($AD14,[1]Bowling!$B$4:$S$36,5,FALSE)),0,(VLOOKUP($AD14,[1]Bowling!$B$4:$S$36,5,FALSE)))</f>
        <v>12.5</v>
      </c>
      <c r="AI14" s="47">
        <f>IF(ISNA(VLOOKUP($AD14,[1]Bowling!$B$4:$S$36,6,FALSE)),0,(VLOOKUP($AD14,[1]Bowling!$B$4:$S$36,6,FALSE)))</f>
        <v>0</v>
      </c>
      <c r="AJ14" s="47">
        <f>IF(ISNA(VLOOKUP($AD14,[1]Bowling!$B$4:$S$36,7,FALSE)),0,(VLOOKUP($AD14,[1]Bowling!$B$4:$S$36,7,FALSE)))</f>
        <v>78</v>
      </c>
      <c r="AK14" s="47">
        <f>IF(ISNA(VLOOKUP($AD14,[1]Bowling!$B$4:$S$36,8,FALSE)),0,(VLOOKUP($AD14,[1]Bowling!$B$4:$S$36,8,FALSE)))</f>
        <v>3</v>
      </c>
      <c r="AL14" s="46">
        <f>IF(ISNA(VLOOKUP($AD14,[1]Bowling!$B$4:$S$36,9,FALSE)),0,(VLOOKUP($AD14,[1]Bowling!$B$4:$S$36,9,FALSE)))</f>
        <v>4.166666666666667</v>
      </c>
      <c r="AM14" s="46">
        <f>IF(ISNA(VLOOKUP($AD14,[1]Bowling!$B$4:$S$36,10,FALSE)),0,(VLOOKUP($AD14,[1]Bowling!$B$4:$S$36,10,FALSE)))</f>
        <v>6.24</v>
      </c>
      <c r="AN14" s="46">
        <f>IF(ISNA(VLOOKUP($AD14,[1]Bowling!$B$4:$S$36,11,FALSE)),0,(VLOOKUP($AD14,[1]Bowling!$B$4:$S$36,11,FALSE)))</f>
        <v>26</v>
      </c>
      <c r="AO14" s="48"/>
      <c r="AP14" s="40">
        <f>IF(ISNA(VLOOKUP($AD14,[1]Bowling!$B$4:$S$36,13,FALSE)),0,(VLOOKUP($AD14,[1]Bowling!$B$4:$S$36,13,FALSE)))</f>
        <v>0</v>
      </c>
      <c r="AQ14" s="40">
        <f>IF(ISNA(VLOOKUP($AD14,[1]Bowling!$B$4:$S$36,14,FALSE)),0,(VLOOKUP($AD14,[1]Bowling!$B$4:$S$36,14,FALSE)))</f>
        <v>0</v>
      </c>
      <c r="AR14" s="40">
        <f>IF(ISNA(VLOOKUP($AD14,[1]Bowling!$B$4:$S$36,15,FALSE)),0,(VLOOKUP($AD14,[1]Bowling!$B$4:$S$36,15,FALSE)))</f>
        <v>0</v>
      </c>
      <c r="AS14" s="40">
        <f>IF(ISNA(VLOOKUP($AD14,[1]Bowling!$B$4:$S$36,16,FALSE)),0,(VLOOKUP($AD14,[1]Bowling!$B$4:$S$36,16,FALSE)))</f>
        <v>0</v>
      </c>
      <c r="AT14" s="15"/>
      <c r="AU14" s="49">
        <f>IF(ISNA(VLOOKUP($AD14,[1]Bowling!$B$4:$S$36,18,FALSE)),0,(VLOOKUP($AD14,[1]Bowling!$B$4:$S$36,18,FALSE)))</f>
        <v>44.4</v>
      </c>
      <c r="AW14" s="33" t="str">
        <f t="shared" si="18"/>
        <v>RONALDSON, Jamie</v>
      </c>
      <c r="AX14" s="34" t="str">
        <f t="shared" si="13"/>
        <v>(NZ)</v>
      </c>
      <c r="AY14" s="40">
        <f>IF(ISNA(VLOOKUP($AW14,[1]Fielding!$B$5:$H$79,3,FALSE)),0,(VLOOKUP($AW14,[1]Fielding!$B$5:$H$79,3,FALSE)))</f>
        <v>0</v>
      </c>
      <c r="AZ14" s="40">
        <f>IF(ISNA(VLOOKUP($AW14,[1]Fielding!$B$5:$H$79,4,FALSE)),0,(VLOOKUP($AW14,[1]Fielding!$B$5:$H$79,4,FALSE)))</f>
        <v>0</v>
      </c>
      <c r="BA14" s="40">
        <f>IF(ISNA(VLOOKUP($AW14,[1]Fielding!$B$5:$H$79,5,FALSE)),0,(VLOOKUP($AW14,[1]Fielding!$B$5:$H$79,5,FALSE)))</f>
        <v>0</v>
      </c>
      <c r="BC14" s="50">
        <f>IF(ISNA(VLOOKUP($AW14,[1]Fielding!$B$5:$H$79,7,FALSE)),0,(VLOOKUP($AW14,[1]Fielding!$B$5:$H$79,7,FALSE)))</f>
        <v>0</v>
      </c>
    </row>
    <row r="15" spans="1:55" ht="13.5" customHeight="1" x14ac:dyDescent="0.25">
      <c r="A15" s="5"/>
      <c r="B15" s="32">
        <f t="shared" si="14"/>
        <v>12</v>
      </c>
      <c r="C15" s="33" t="s">
        <v>51</v>
      </c>
      <c r="D15" s="34" t="s">
        <v>37</v>
      </c>
      <c r="E15" s="35">
        <f t="shared" si="0"/>
        <v>7</v>
      </c>
      <c r="F15" s="36">
        <f t="shared" si="1"/>
        <v>32</v>
      </c>
      <c r="G15" s="37">
        <f t="shared" si="2"/>
        <v>74</v>
      </c>
      <c r="H15" s="36">
        <f t="shared" si="3"/>
        <v>32.200000000000003</v>
      </c>
      <c r="I15" s="37">
        <f t="shared" si="4"/>
        <v>2</v>
      </c>
      <c r="J15" s="36">
        <f t="shared" si="5"/>
        <v>24</v>
      </c>
      <c r="K15" s="37">
        <f t="shared" si="15"/>
        <v>3</v>
      </c>
      <c r="L15" s="2"/>
      <c r="M15" s="38">
        <f t="shared" si="16"/>
        <v>88.2</v>
      </c>
      <c r="N15" s="39">
        <f t="shared" si="17"/>
        <v>12.6</v>
      </c>
      <c r="P15" s="1"/>
      <c r="Q15" s="33" t="str">
        <f t="shared" si="8"/>
        <v>BALOCH, Ali</v>
      </c>
      <c r="R15" s="34" t="str">
        <f t="shared" si="9"/>
        <v>(AUS)</v>
      </c>
      <c r="S15" s="40">
        <f>IF(ISNA(VLOOKUP($Q15,[1]Batting!$B$5:$M$103,3,FALSE)),0,(VLOOKUP($Q15,[1]Batting!$B$5:$M$103,3,FALSE)))</f>
        <v>7</v>
      </c>
      <c r="T15" s="41">
        <f>IF(ISNA(VLOOKUP($Q15,[1]Batting!$B$5:$M$103,4,FALSE)),0,(VLOOKUP($Q15,[1]Batting!$B$5:$M$103,4,FALSE)))</f>
        <v>6</v>
      </c>
      <c r="U15" s="41">
        <f>IF(ISNA(VLOOKUP($Q15,[1]Batting!$B$5:$M$103,5,FALSE)),0,(VLOOKUP($Q15,[1]Batting!$B$5:$M$103,5,FALSE)))</f>
        <v>0</v>
      </c>
      <c r="V15" s="41">
        <f>IF(ISNA(VLOOKUP($Q15,[1]Batting!$B$5:$M$103,6,FALSE)),0,(VLOOKUP($Q15,[1]Batting!$B$5:$M$103,6,FALSE)))</f>
        <v>74</v>
      </c>
      <c r="W15" s="42">
        <f>IF(ISNA(VLOOKUP($Q15,[1]Batting!$B$5:$M$103,7,FALSE)),0,(VLOOKUP($Q15,[1]Batting!$B$5:$M$103,7,FALSE)))</f>
        <v>40</v>
      </c>
      <c r="X15" s="41">
        <f>IF(ISNA(VLOOKUP($Q15,[1]Batting!$B$5:$M$103,8,FALSE)),0,(VLOOKUP($Q15,[1]Batting!$B$5:$M$103,8,FALSE)))</f>
        <v>0</v>
      </c>
      <c r="Y15" s="43">
        <f>IF(ISNA(VLOOKUP($Q15,[1]Batting!$B$5:$M$103,9,FALSE)),0,(VLOOKUP($Q15,[1]Batting!$B$5:$M$103,9,FALSE)))</f>
        <v>12.333333333333334</v>
      </c>
      <c r="Z15" s="51" t="str">
        <f>IF(ISNA(VLOOKUP($Q15,[1]Batting!$B$5:$M$103,10,FALSE)),"",(VLOOKUP($Q15,[1]Batting!$B$5:$M$103,10,FALSE)))</f>
        <v/>
      </c>
      <c r="AA15" s="7"/>
      <c r="AB15" s="45">
        <f>IF(ISNA(VLOOKUP($Q15,[1]Batting!$B$5:$M$103,12,FALSE)),0,(VLOOKUP($Q15,[1]Batting!$B$5:$M$103,12,FALSE)))</f>
        <v>32</v>
      </c>
      <c r="AD15" s="33" t="str">
        <f t="shared" si="10"/>
        <v>BALOCH, Ali</v>
      </c>
      <c r="AE15" s="34" t="str">
        <f t="shared" si="11"/>
        <v>(AUS)</v>
      </c>
      <c r="AF15" s="40">
        <f>IF(ISNA(VLOOKUP($AD15,[1]Bowling!$B$4:$S$36,3,FALSE)),0,(VLOOKUP($AD15,[1]Bowling!$B$4:$S$36,3,FALSE)))</f>
        <v>7</v>
      </c>
      <c r="AG15" s="41">
        <f>IF(ISNA(VLOOKUP($AD15,[1]Bowling!$B$4:$S$36,4,FALSE)),0,(VLOOKUP($AD15,[1]Bowling!$B$4:$S$36,4,FALSE)))</f>
        <v>3</v>
      </c>
      <c r="AH15" s="46">
        <f>IF(ISNA(VLOOKUP($AD15,[1]Bowling!$B$4:$S$36,5,FALSE)),0,(VLOOKUP($AD15,[1]Bowling!$B$4:$S$36,5,FALSE)))</f>
        <v>8.3000000000000007</v>
      </c>
      <c r="AI15" s="47">
        <f>IF(ISNA(VLOOKUP($AD15,[1]Bowling!$B$4:$S$36,6,FALSE)),0,(VLOOKUP($AD15,[1]Bowling!$B$4:$S$36,6,FALSE)))</f>
        <v>1</v>
      </c>
      <c r="AJ15" s="47">
        <f>IF(ISNA(VLOOKUP($AD15,[1]Bowling!$B$4:$S$36,7,FALSE)),0,(VLOOKUP($AD15,[1]Bowling!$B$4:$S$36,7,FALSE)))</f>
        <v>39</v>
      </c>
      <c r="AK15" s="47">
        <f>IF(ISNA(VLOOKUP($AD15,[1]Bowling!$B$4:$S$36,8,FALSE)),0,(VLOOKUP($AD15,[1]Bowling!$B$4:$S$36,8,FALSE)))</f>
        <v>2</v>
      </c>
      <c r="AL15" s="46">
        <f>IF(ISNA(VLOOKUP($AD15,[1]Bowling!$B$4:$S$36,9,FALSE)),0,(VLOOKUP($AD15,[1]Bowling!$B$4:$S$36,9,FALSE)))</f>
        <v>4.1500000000000004</v>
      </c>
      <c r="AM15" s="46">
        <f>IF(ISNA(VLOOKUP($AD15,[1]Bowling!$B$4:$S$36,10,FALSE)),0,(VLOOKUP($AD15,[1]Bowling!$B$4:$S$36,10,FALSE)))</f>
        <v>4.6987951807228914</v>
      </c>
      <c r="AN15" s="46">
        <f>IF(ISNA(VLOOKUP($AD15,[1]Bowling!$B$4:$S$36,11,FALSE)),0,(VLOOKUP($AD15,[1]Bowling!$B$4:$S$36,11,FALSE)))</f>
        <v>19.5</v>
      </c>
      <c r="AO15" s="48"/>
      <c r="AP15" s="40">
        <f>IF(ISNA(VLOOKUP($AD15,[1]Bowling!$B$4:$S$36,13,FALSE)),0,(VLOOKUP($AD15,[1]Bowling!$B$4:$S$36,13,FALSE)))</f>
        <v>0</v>
      </c>
      <c r="AQ15" s="40">
        <f>IF(ISNA(VLOOKUP($AD15,[1]Bowling!$B$4:$S$36,14,FALSE)),0,(VLOOKUP($AD15,[1]Bowling!$B$4:$S$36,14,FALSE)))</f>
        <v>0</v>
      </c>
      <c r="AR15" s="40">
        <f>IF(ISNA(VLOOKUP($AD15,[1]Bowling!$B$4:$S$36,15,FALSE)),0,(VLOOKUP($AD15,[1]Bowling!$B$4:$S$36,15,FALSE)))</f>
        <v>0</v>
      </c>
      <c r="AS15" s="40">
        <f>IF(ISNA(VLOOKUP($AD15,[1]Bowling!$B$4:$S$36,16,FALSE)),0,(VLOOKUP($AD15,[1]Bowling!$B$4:$S$36,16,FALSE)))</f>
        <v>0</v>
      </c>
      <c r="AT15" s="15"/>
      <c r="AU15" s="49">
        <f>IF(ISNA(VLOOKUP($AD15,[1]Bowling!$B$4:$S$36,18,FALSE)),0,(VLOOKUP($AD15,[1]Bowling!$B$4:$S$36,18,FALSE)))</f>
        <v>32.200000000000003</v>
      </c>
      <c r="AW15" s="33" t="str">
        <f t="shared" si="18"/>
        <v>BALOCH, Ali</v>
      </c>
      <c r="AX15" s="34" t="str">
        <f t="shared" si="13"/>
        <v>(AUS)</v>
      </c>
      <c r="AY15" s="40">
        <f>IF(ISNA(VLOOKUP($AW15,[1]Fielding!$B$5:$H$79,3,FALSE)),0,(VLOOKUP($AW15,[1]Fielding!$B$5:$H$79,3,FALSE)))</f>
        <v>3</v>
      </c>
      <c r="AZ15" s="40" t="str">
        <f>IF(ISNA(VLOOKUP($AW15,[1]Fielding!$B$5:$H$79,4,FALSE)),0,(VLOOKUP($AW15,[1]Fielding!$B$5:$H$79,4,FALSE)))</f>
        <v>0</v>
      </c>
      <c r="BA15" s="40" t="str">
        <f>IF(ISNA(VLOOKUP($AW15,[1]Fielding!$B$5:$H$79,5,FALSE)),0,(VLOOKUP($AW15,[1]Fielding!$B$5:$H$79,5,FALSE)))</f>
        <v>0</v>
      </c>
      <c r="BC15" s="50">
        <f>IF(ISNA(VLOOKUP($AW15,[1]Fielding!$B$5:$H$79,7,FALSE)),0,(VLOOKUP($AW15,[1]Fielding!$B$5:$H$79,7,FALSE)))</f>
        <v>24</v>
      </c>
    </row>
    <row r="16" spans="1:55" ht="13.5" customHeight="1" x14ac:dyDescent="0.25">
      <c r="A16" s="5"/>
      <c r="B16" s="32">
        <f t="shared" si="14"/>
        <v>13</v>
      </c>
      <c r="C16" s="33" t="s">
        <v>52</v>
      </c>
      <c r="D16" s="34" t="s">
        <v>37</v>
      </c>
      <c r="E16" s="35">
        <f t="shared" si="0"/>
        <v>1</v>
      </c>
      <c r="F16" s="36">
        <f t="shared" si="1"/>
        <v>4</v>
      </c>
      <c r="G16" s="37">
        <f t="shared" si="2"/>
        <v>4</v>
      </c>
      <c r="H16" s="36">
        <f t="shared" si="3"/>
        <v>34.799999999999997</v>
      </c>
      <c r="I16" s="37">
        <f t="shared" si="4"/>
        <v>2</v>
      </c>
      <c r="J16" s="36">
        <f t="shared" si="5"/>
        <v>8</v>
      </c>
      <c r="K16" s="37">
        <f t="shared" si="15"/>
        <v>1</v>
      </c>
      <c r="L16" s="2"/>
      <c r="M16" s="38">
        <f t="shared" si="16"/>
        <v>46.8</v>
      </c>
      <c r="N16" s="39">
        <f t="shared" si="17"/>
        <v>46.8</v>
      </c>
      <c r="P16" s="15"/>
      <c r="Q16" s="33" t="str">
        <f t="shared" si="8"/>
        <v>DALE, Colin</v>
      </c>
      <c r="R16" s="34" t="str">
        <f t="shared" si="9"/>
        <v>(AUS)</v>
      </c>
      <c r="S16" s="40">
        <f>IF(ISNA(VLOOKUP($Q16,[1]Batting!$B$5:$M$103,3,FALSE)),0,(VLOOKUP($Q16,[1]Batting!$B$5:$M$103,3,FALSE)))</f>
        <v>1</v>
      </c>
      <c r="T16" s="41">
        <f>IF(ISNA(VLOOKUP($Q16,[1]Batting!$B$5:$M$103,4,FALSE)),0,(VLOOKUP($Q16,[1]Batting!$B$5:$M$103,4,FALSE)))</f>
        <v>1</v>
      </c>
      <c r="U16" s="41">
        <f>IF(ISNA(VLOOKUP($Q16,[1]Batting!$B$5:$M$103,5,FALSE)),0,(VLOOKUP($Q16,[1]Batting!$B$5:$M$103,5,FALSE)))</f>
        <v>1</v>
      </c>
      <c r="V16" s="41">
        <f>IF(ISNA(VLOOKUP($Q16,[1]Batting!$B$5:$M$103,6,FALSE)),0,(VLOOKUP($Q16,[1]Batting!$B$5:$M$103,6,FALSE)))</f>
        <v>4</v>
      </c>
      <c r="W16" s="42">
        <f>IF(ISNA(VLOOKUP($Q16,[1]Batting!$B$5:$M$103,7,FALSE)),0,(VLOOKUP($Q16,[1]Batting!$B$5:$M$103,7,FALSE)))</f>
        <v>4</v>
      </c>
      <c r="X16" s="41">
        <f>IF(ISNA(VLOOKUP($Q16,[1]Batting!$B$5:$M$103,8,FALSE)),0,(VLOOKUP($Q16,[1]Batting!$B$5:$M$103,8,FALSE)))</f>
        <v>0</v>
      </c>
      <c r="Y16" s="43">
        <f>IF(ISNA(VLOOKUP($Q16,[1]Batting!$B$5:$M$103,9,FALSE)),0,(VLOOKUP($Q16,[1]Batting!$B$5:$M$103,9,FALSE)))</f>
        <v>4</v>
      </c>
      <c r="Z16" s="51" t="str">
        <f>IF(ISNA(VLOOKUP($Q16,[1]Batting!$B$5:$M$103,10,FALSE)),"",(VLOOKUP($Q16,[1]Batting!$B$5:$M$103,10,FALSE)))</f>
        <v>*</v>
      </c>
      <c r="AA16" s="7"/>
      <c r="AB16" s="45">
        <f>IF(ISNA(VLOOKUP($Q16,[1]Batting!$B$5:$M$103,12,FALSE)),0,(VLOOKUP($Q16,[1]Batting!$B$5:$M$103,12,FALSE)))</f>
        <v>4</v>
      </c>
      <c r="AD16" s="33" t="str">
        <f t="shared" si="10"/>
        <v>DALE, Colin</v>
      </c>
      <c r="AE16" s="34" t="str">
        <f t="shared" si="11"/>
        <v>(AUS)</v>
      </c>
      <c r="AF16" s="40">
        <f>IF(ISNA(VLOOKUP($AD16,[1]Bowling!$B$4:$S$36,3,FALSE)),0,(VLOOKUP($AD16,[1]Bowling!$B$4:$S$36,3,FALSE)))</f>
        <v>1</v>
      </c>
      <c r="AG16" s="41">
        <f>IF(ISNA(VLOOKUP($AD16,[1]Bowling!$B$4:$S$36,4,FALSE)),0,(VLOOKUP($AD16,[1]Bowling!$B$4:$S$36,4,FALSE)))</f>
        <v>1</v>
      </c>
      <c r="AH16" s="46">
        <f>IF(ISNA(VLOOKUP($AD16,[1]Bowling!$B$4:$S$36,5,FALSE)),0,(VLOOKUP($AD16,[1]Bowling!$B$4:$S$36,5,FALSE)))</f>
        <v>4</v>
      </c>
      <c r="AI16" s="47">
        <f>IF(ISNA(VLOOKUP($AD16,[1]Bowling!$B$4:$S$36,6,FALSE)),0,(VLOOKUP($AD16,[1]Bowling!$B$4:$S$36,6,FALSE)))</f>
        <v>0</v>
      </c>
      <c r="AJ16" s="47">
        <f>IF(ISNA(VLOOKUP($AD16,[1]Bowling!$B$4:$S$36,7,FALSE)),0,(VLOOKUP($AD16,[1]Bowling!$B$4:$S$36,7,FALSE)))</f>
        <v>26</v>
      </c>
      <c r="AK16" s="47">
        <f>IF(ISNA(VLOOKUP($AD16,[1]Bowling!$B$4:$S$36,8,FALSE)),0,(VLOOKUP($AD16,[1]Bowling!$B$4:$S$36,8,FALSE)))</f>
        <v>2</v>
      </c>
      <c r="AL16" s="46">
        <f>IF(ISNA(VLOOKUP($AD16,[1]Bowling!$B$4:$S$36,9,FALSE)),0,(VLOOKUP($AD16,[1]Bowling!$B$4:$S$36,9,FALSE)))</f>
        <v>2</v>
      </c>
      <c r="AM16" s="46">
        <f>IF(ISNA(VLOOKUP($AD16,[1]Bowling!$B$4:$S$36,10,FALSE)),0,(VLOOKUP($AD16,[1]Bowling!$B$4:$S$36,10,FALSE)))</f>
        <v>6.5</v>
      </c>
      <c r="AN16" s="46">
        <f>IF(ISNA(VLOOKUP($AD16,[1]Bowling!$B$4:$S$36,11,FALSE)),0,(VLOOKUP($AD16,[1]Bowling!$B$4:$S$36,11,FALSE)))</f>
        <v>13</v>
      </c>
      <c r="AO16" s="48"/>
      <c r="AP16" s="40">
        <f>IF(ISNA(VLOOKUP($AD16,[1]Bowling!$B$4:$S$36,13,FALSE)),0,(VLOOKUP($AD16,[1]Bowling!$B$4:$S$36,13,FALSE)))</f>
        <v>0</v>
      </c>
      <c r="AQ16" s="40">
        <f>IF(ISNA(VLOOKUP($AD16,[1]Bowling!$B$4:$S$36,14,FALSE)),0,(VLOOKUP($AD16,[1]Bowling!$B$4:$S$36,14,FALSE)))</f>
        <v>0</v>
      </c>
      <c r="AR16" s="40">
        <f>IF(ISNA(VLOOKUP($AD16,[1]Bowling!$B$4:$S$36,15,FALSE)),0,(VLOOKUP($AD16,[1]Bowling!$B$4:$S$36,15,FALSE)))</f>
        <v>0</v>
      </c>
      <c r="AS16" s="40">
        <f>IF(ISNA(VLOOKUP($AD16,[1]Bowling!$B$4:$S$36,16,FALSE)),0,(VLOOKUP($AD16,[1]Bowling!$B$4:$S$36,16,FALSE)))</f>
        <v>0</v>
      </c>
      <c r="AT16" s="15"/>
      <c r="AU16" s="49">
        <f>IF(ISNA(VLOOKUP($AD16,[1]Bowling!$B$4:$S$36,18,FALSE)),0,(VLOOKUP($AD16,[1]Bowling!$B$4:$S$36,18,FALSE)))</f>
        <v>34.799999999999997</v>
      </c>
      <c r="AW16" s="33" t="str">
        <f t="shared" si="18"/>
        <v>DALE, Colin</v>
      </c>
      <c r="AX16" s="34" t="str">
        <f t="shared" si="13"/>
        <v>(AUS)</v>
      </c>
      <c r="AY16" s="40">
        <f>IF(ISNA(VLOOKUP($AW16,[1]Fielding!$B$5:$H$79,3,FALSE)),0,(VLOOKUP($AW16,[1]Fielding!$B$5:$H$79,3,FALSE)))</f>
        <v>1</v>
      </c>
      <c r="AZ16" s="40" t="str">
        <f>IF(ISNA(VLOOKUP($AW16,[1]Fielding!$B$5:$H$79,4,FALSE)),0,(VLOOKUP($AW16,[1]Fielding!$B$5:$H$79,4,FALSE)))</f>
        <v>0</v>
      </c>
      <c r="BA16" s="40" t="str">
        <f>IF(ISNA(VLOOKUP($AW16,[1]Fielding!$B$5:$H$79,5,FALSE)),0,(VLOOKUP($AW16,[1]Fielding!$B$5:$H$79,5,FALSE)))</f>
        <v>0</v>
      </c>
      <c r="BC16" s="50">
        <f>IF(ISNA(VLOOKUP($AW16,[1]Fielding!$B$5:$H$79,7,FALSE)),0,(VLOOKUP($AW16,[1]Fielding!$B$5:$H$79,7,FALSE)))</f>
        <v>8</v>
      </c>
    </row>
    <row r="17" spans="1:55" ht="13.5" customHeight="1" x14ac:dyDescent="0.25">
      <c r="A17" s="5"/>
      <c r="B17" s="32">
        <f t="shared" si="14"/>
        <v>14</v>
      </c>
      <c r="C17" s="33" t="s">
        <v>53</v>
      </c>
      <c r="D17" s="34" t="s">
        <v>37</v>
      </c>
      <c r="E17" s="35">
        <f t="shared" si="0"/>
        <v>1</v>
      </c>
      <c r="F17" s="36">
        <f t="shared" si="1"/>
        <v>22</v>
      </c>
      <c r="G17" s="37">
        <f t="shared" si="2"/>
        <v>29</v>
      </c>
      <c r="H17" s="36">
        <f t="shared" si="3"/>
        <v>16.600000000000001</v>
      </c>
      <c r="I17" s="37">
        <f t="shared" si="4"/>
        <v>1</v>
      </c>
      <c r="J17" s="36">
        <f t="shared" si="5"/>
        <v>8</v>
      </c>
      <c r="K17" s="37">
        <f t="shared" si="15"/>
        <v>1</v>
      </c>
      <c r="L17" s="2"/>
      <c r="M17" s="38">
        <f t="shared" si="16"/>
        <v>46.6</v>
      </c>
      <c r="N17" s="39">
        <f t="shared" si="17"/>
        <v>46.6</v>
      </c>
      <c r="P17" s="15"/>
      <c r="Q17" s="33" t="str">
        <f t="shared" si="8"/>
        <v>OVENS, Rhett</v>
      </c>
      <c r="R17" s="34" t="str">
        <f t="shared" si="9"/>
        <v>(AUS)</v>
      </c>
      <c r="S17" s="40">
        <f>IF(ISNA(VLOOKUP($Q17,[1]Batting!$B$5:$M$103,3,FALSE)),0,(VLOOKUP($Q17,[1]Batting!$B$5:$M$103,3,FALSE)))</f>
        <v>1</v>
      </c>
      <c r="T17" s="41">
        <f>IF(ISNA(VLOOKUP($Q17,[1]Batting!$B$5:$M$103,4,FALSE)),0,(VLOOKUP($Q17,[1]Batting!$B$5:$M$103,4,FALSE)))</f>
        <v>1</v>
      </c>
      <c r="U17" s="41">
        <f>IF(ISNA(VLOOKUP($Q17,[1]Batting!$B$5:$M$103,5,FALSE)),0,(VLOOKUP($Q17,[1]Batting!$B$5:$M$103,5,FALSE)))</f>
        <v>0</v>
      </c>
      <c r="V17" s="41">
        <f>IF(ISNA(VLOOKUP($Q17,[1]Batting!$B$5:$M$103,6,FALSE)),0,(VLOOKUP($Q17,[1]Batting!$B$5:$M$103,6,FALSE)))</f>
        <v>29</v>
      </c>
      <c r="W17" s="42">
        <f>IF(ISNA(VLOOKUP($Q17,[1]Batting!$B$5:$M$103,7,FALSE)),0,(VLOOKUP($Q17,[1]Batting!$B$5:$M$103,7,FALSE)))</f>
        <v>29</v>
      </c>
      <c r="X17" s="41">
        <f>IF(ISNA(VLOOKUP($Q17,[1]Batting!$B$5:$M$103,8,FALSE)),0,(VLOOKUP($Q17,[1]Batting!$B$5:$M$103,8,FALSE)))</f>
        <v>0</v>
      </c>
      <c r="Y17" s="43">
        <f>IF(ISNA(VLOOKUP($Q17,[1]Batting!$B$5:$M$103,9,FALSE)),0,(VLOOKUP($Q17,[1]Batting!$B$5:$M$103,9,FALSE)))</f>
        <v>29</v>
      </c>
      <c r="Z17" s="51" t="str">
        <f>IF(ISNA(VLOOKUP($Q17,[1]Batting!$B$5:$M$103,10,FALSE)),"",(VLOOKUP($Q17,[1]Batting!$B$5:$M$103,10,FALSE)))</f>
        <v/>
      </c>
      <c r="AA17" s="7"/>
      <c r="AB17" s="45">
        <f>IF(ISNA(VLOOKUP($Q17,[1]Batting!$B$5:$M$103,12,FALSE)),0,(VLOOKUP($Q17,[1]Batting!$B$5:$M$103,12,FALSE)))</f>
        <v>22</v>
      </c>
      <c r="AD17" s="33" t="str">
        <f t="shared" si="10"/>
        <v>OVENS, Rhett</v>
      </c>
      <c r="AE17" s="34" t="str">
        <f t="shared" si="11"/>
        <v>(AUS)</v>
      </c>
      <c r="AF17" s="40">
        <f>IF(ISNA(VLOOKUP($AD17,[1]Bowling!$B$4:$S$36,3,FALSE)),0,(VLOOKUP($AD17,[1]Bowling!$B$4:$S$36,3,FALSE)))</f>
        <v>1</v>
      </c>
      <c r="AG17" s="41">
        <f>IF(ISNA(VLOOKUP($AD17,[1]Bowling!$B$4:$S$36,4,FALSE)),0,(VLOOKUP($AD17,[1]Bowling!$B$4:$S$36,4,FALSE)))</f>
        <v>1</v>
      </c>
      <c r="AH17" s="46">
        <f>IF(ISNA(VLOOKUP($AD17,[1]Bowling!$B$4:$S$36,5,FALSE)),0,(VLOOKUP($AD17,[1]Bowling!$B$4:$S$36,5,FALSE)))</f>
        <v>6</v>
      </c>
      <c r="AI17" s="47">
        <f>IF(ISNA(VLOOKUP($AD17,[1]Bowling!$B$4:$S$36,6,FALSE)),0,(VLOOKUP($AD17,[1]Bowling!$B$4:$S$36,6,FALSE)))</f>
        <v>1</v>
      </c>
      <c r="AJ17" s="47">
        <f>IF(ISNA(VLOOKUP($AD17,[1]Bowling!$B$4:$S$36,7,FALSE)),0,(VLOOKUP($AD17,[1]Bowling!$B$4:$S$36,7,FALSE)))</f>
        <v>17</v>
      </c>
      <c r="AK17" s="47">
        <f>IF(ISNA(VLOOKUP($AD17,[1]Bowling!$B$4:$S$36,8,FALSE)),0,(VLOOKUP($AD17,[1]Bowling!$B$4:$S$36,8,FALSE)))</f>
        <v>1</v>
      </c>
      <c r="AL17" s="46">
        <f>IF(ISNA(VLOOKUP($AD17,[1]Bowling!$B$4:$S$36,9,FALSE)),0,(VLOOKUP($AD17,[1]Bowling!$B$4:$S$36,9,FALSE)))</f>
        <v>6</v>
      </c>
      <c r="AM17" s="46">
        <f>IF(ISNA(VLOOKUP($AD17,[1]Bowling!$B$4:$S$36,10,FALSE)),0,(VLOOKUP($AD17,[1]Bowling!$B$4:$S$36,10,FALSE)))</f>
        <v>2.8333333333333335</v>
      </c>
      <c r="AN17" s="46">
        <f>IF(ISNA(VLOOKUP($AD17,[1]Bowling!$B$4:$S$36,11,FALSE)),0,(VLOOKUP($AD17,[1]Bowling!$B$4:$S$36,11,FALSE)))</f>
        <v>17</v>
      </c>
      <c r="AO17" s="48"/>
      <c r="AP17" s="40">
        <f>IF(ISNA(VLOOKUP($AD17,[1]Bowling!$B$4:$S$36,13,FALSE)),0,(VLOOKUP($AD17,[1]Bowling!$B$4:$S$36,13,FALSE)))</f>
        <v>0</v>
      </c>
      <c r="AQ17" s="40">
        <f>IF(ISNA(VLOOKUP($AD17,[1]Bowling!$B$4:$S$36,14,FALSE)),0,(VLOOKUP($AD17,[1]Bowling!$B$4:$S$36,14,FALSE)))</f>
        <v>0</v>
      </c>
      <c r="AR17" s="40">
        <f>IF(ISNA(VLOOKUP($AD17,[1]Bowling!$B$4:$S$36,15,FALSE)),0,(VLOOKUP($AD17,[1]Bowling!$B$4:$S$36,15,FALSE)))</f>
        <v>0</v>
      </c>
      <c r="AS17" s="40">
        <f>IF(ISNA(VLOOKUP($AD17,[1]Bowling!$B$4:$S$36,16,FALSE)),0,(VLOOKUP($AD17,[1]Bowling!$B$4:$S$36,16,FALSE)))</f>
        <v>0</v>
      </c>
      <c r="AT17" s="15"/>
      <c r="AU17" s="49">
        <f>IF(ISNA(VLOOKUP($AD17,[1]Bowling!$B$4:$S$36,18,FALSE)),0,(VLOOKUP($AD17,[1]Bowling!$B$4:$S$36,18,FALSE)))</f>
        <v>16.600000000000001</v>
      </c>
      <c r="AW17" s="33" t="str">
        <f t="shared" si="18"/>
        <v>OVENS, Rhett</v>
      </c>
      <c r="AX17" s="34" t="str">
        <f t="shared" si="13"/>
        <v>(AUS)</v>
      </c>
      <c r="AY17" s="40">
        <f>IF(ISNA(VLOOKUP($AW17,[1]Fielding!$B$5:$H$79,3,FALSE)),0,(VLOOKUP($AW17,[1]Fielding!$B$5:$H$79,3,FALSE)))</f>
        <v>1</v>
      </c>
      <c r="AZ17" s="40" t="str">
        <f>IF(ISNA(VLOOKUP($AW17,[1]Fielding!$B$5:$H$79,4,FALSE)),0,(VLOOKUP($AW17,[1]Fielding!$B$5:$H$79,4,FALSE)))</f>
        <v>0</v>
      </c>
      <c r="BA17" s="40" t="str">
        <f>IF(ISNA(VLOOKUP($AW17,[1]Fielding!$B$5:$H$79,5,FALSE)),0,(VLOOKUP($AW17,[1]Fielding!$B$5:$H$79,5,FALSE)))</f>
        <v>0</v>
      </c>
      <c r="BC17" s="50">
        <f>IF(ISNA(VLOOKUP($AW17,[1]Fielding!$B$5:$H$79,7,FALSE)),0,(VLOOKUP($AW17,[1]Fielding!$B$5:$H$79,7,FALSE)))</f>
        <v>8</v>
      </c>
    </row>
    <row r="18" spans="1:55" ht="13.5" customHeight="1" x14ac:dyDescent="0.25">
      <c r="A18" s="5"/>
      <c r="B18" s="32">
        <f t="shared" si="14"/>
        <v>15</v>
      </c>
      <c r="C18" s="33" t="s">
        <v>54</v>
      </c>
      <c r="D18" s="34" t="s">
        <v>55</v>
      </c>
      <c r="E18" s="35">
        <f t="shared" si="0"/>
        <v>2</v>
      </c>
      <c r="F18" s="36">
        <f t="shared" si="1"/>
        <v>1</v>
      </c>
      <c r="G18" s="37">
        <f t="shared" si="2"/>
        <v>15</v>
      </c>
      <c r="H18" s="36">
        <f t="shared" si="3"/>
        <v>22.4</v>
      </c>
      <c r="I18" s="37">
        <f t="shared" si="4"/>
        <v>2</v>
      </c>
      <c r="J18" s="36">
        <f t="shared" si="5"/>
        <v>16</v>
      </c>
      <c r="K18" s="37">
        <f t="shared" si="15"/>
        <v>2</v>
      </c>
      <c r="L18" s="2"/>
      <c r="M18" s="38">
        <f t="shared" si="16"/>
        <v>39.4</v>
      </c>
      <c r="N18" s="39">
        <f t="shared" si="17"/>
        <v>19.7</v>
      </c>
      <c r="P18" s="1"/>
      <c r="Q18" s="33" t="str">
        <f t="shared" si="8"/>
        <v>TAMBLING, Damian</v>
      </c>
      <c r="R18" s="34" t="str">
        <f t="shared" si="9"/>
        <v>(ZIM)</v>
      </c>
      <c r="S18" s="40">
        <f>IF(ISNA(VLOOKUP($Q18,[1]Batting!$B$5:$M$103,3,FALSE)),0,(VLOOKUP($Q18,[1]Batting!$B$5:$M$103,3,FALSE)))</f>
        <v>2</v>
      </c>
      <c r="T18" s="41">
        <f>IF(ISNA(VLOOKUP($Q18,[1]Batting!$B$5:$M$103,4,FALSE)),0,(VLOOKUP($Q18,[1]Batting!$B$5:$M$103,4,FALSE)))</f>
        <v>2</v>
      </c>
      <c r="U18" s="41">
        <f>IF(ISNA(VLOOKUP($Q18,[1]Batting!$B$5:$M$103,5,FALSE)),0,(VLOOKUP($Q18,[1]Batting!$B$5:$M$103,5,FALSE)))</f>
        <v>0</v>
      </c>
      <c r="V18" s="41">
        <f>IF(ISNA(VLOOKUP($Q18,[1]Batting!$B$5:$M$103,6,FALSE)),0,(VLOOKUP($Q18,[1]Batting!$B$5:$M$103,6,FALSE)))</f>
        <v>15</v>
      </c>
      <c r="W18" s="42">
        <f>IF(ISNA(VLOOKUP($Q18,[1]Batting!$B$5:$M$103,7,FALSE)),0,(VLOOKUP($Q18,[1]Batting!$B$5:$M$103,7,FALSE)))</f>
        <v>15</v>
      </c>
      <c r="X18" s="41">
        <f>IF(ISNA(VLOOKUP($Q18,[1]Batting!$B$5:$M$103,8,FALSE)),0,(VLOOKUP($Q18,[1]Batting!$B$5:$M$103,8,FALSE)))</f>
        <v>0</v>
      </c>
      <c r="Y18" s="43">
        <f>IF(ISNA(VLOOKUP($Q18,[1]Batting!$B$5:$M$103,9,FALSE)),0,(VLOOKUP($Q18,[1]Batting!$B$5:$M$103,9,FALSE)))</f>
        <v>7.5</v>
      </c>
      <c r="Z18" s="51" t="str">
        <f>IF(ISNA(VLOOKUP($Q18,[1]Batting!$B$5:$M$103,10,FALSE)),"",(VLOOKUP($Q18,[1]Batting!$B$5:$M$103,10,FALSE)))</f>
        <v/>
      </c>
      <c r="AA18" s="7"/>
      <c r="AB18" s="45">
        <f>IF(ISNA(VLOOKUP($Q18,[1]Batting!$B$5:$M$103,12,FALSE)),0,(VLOOKUP($Q18,[1]Batting!$B$5:$M$103,12,FALSE)))</f>
        <v>1</v>
      </c>
      <c r="AD18" s="33" t="str">
        <f t="shared" si="10"/>
        <v>TAMBLING, Damian</v>
      </c>
      <c r="AE18" s="34" t="str">
        <f t="shared" si="11"/>
        <v>(ZIM)</v>
      </c>
      <c r="AF18" s="40">
        <f>IF(ISNA(VLOOKUP($AD18,[1]Bowling!$B$4:$S$36,3,FALSE)),0,(VLOOKUP($AD18,[1]Bowling!$B$4:$S$36,3,FALSE)))</f>
        <v>2</v>
      </c>
      <c r="AG18" s="41">
        <f>IF(ISNA(VLOOKUP($AD18,[1]Bowling!$B$4:$S$36,4,FALSE)),0,(VLOOKUP($AD18,[1]Bowling!$B$4:$S$36,4,FALSE)))</f>
        <v>2</v>
      </c>
      <c r="AH18" s="46">
        <f>IF(ISNA(VLOOKUP($AD18,[1]Bowling!$B$4:$S$36,5,FALSE)),0,(VLOOKUP($AD18,[1]Bowling!$B$4:$S$36,5,FALSE)))</f>
        <v>15</v>
      </c>
      <c r="AI18" s="47">
        <f>IF(ISNA(VLOOKUP($AD18,[1]Bowling!$B$4:$S$36,6,FALSE)),0,(VLOOKUP($AD18,[1]Bowling!$B$4:$S$36,6,FALSE)))</f>
        <v>1</v>
      </c>
      <c r="AJ18" s="47">
        <f>IF(ISNA(VLOOKUP($AD18,[1]Bowling!$B$4:$S$36,7,FALSE)),0,(VLOOKUP($AD18,[1]Bowling!$B$4:$S$36,7,FALSE)))</f>
        <v>88</v>
      </c>
      <c r="AK18" s="47">
        <f>IF(ISNA(VLOOKUP($AD18,[1]Bowling!$B$4:$S$36,8,FALSE)),0,(VLOOKUP($AD18,[1]Bowling!$B$4:$S$36,8,FALSE)))</f>
        <v>2</v>
      </c>
      <c r="AL18" s="46">
        <f>IF(ISNA(VLOOKUP($AD18,[1]Bowling!$B$4:$S$36,9,FALSE)),0,(VLOOKUP($AD18,[1]Bowling!$B$4:$S$36,9,FALSE)))</f>
        <v>7.5</v>
      </c>
      <c r="AM18" s="46">
        <f>IF(ISNA(VLOOKUP($AD18,[1]Bowling!$B$4:$S$36,10,FALSE)),0,(VLOOKUP($AD18,[1]Bowling!$B$4:$S$36,10,FALSE)))</f>
        <v>5.8666666666666663</v>
      </c>
      <c r="AN18" s="46">
        <f>IF(ISNA(VLOOKUP($AD18,[1]Bowling!$B$4:$S$36,11,FALSE)),0,(VLOOKUP($AD18,[1]Bowling!$B$4:$S$36,11,FALSE)))</f>
        <v>44</v>
      </c>
      <c r="AO18" s="48"/>
      <c r="AP18" s="40">
        <f>IF(ISNA(VLOOKUP($AD18,[1]Bowling!$B$4:$S$36,13,FALSE)),0,(VLOOKUP($AD18,[1]Bowling!$B$4:$S$36,13,FALSE)))</f>
        <v>0</v>
      </c>
      <c r="AQ18" s="40">
        <f>IF(ISNA(VLOOKUP($AD18,[1]Bowling!$B$4:$S$36,14,FALSE)),0,(VLOOKUP($AD18,[1]Bowling!$B$4:$S$36,14,FALSE)))</f>
        <v>0</v>
      </c>
      <c r="AR18" s="40">
        <f>IF(ISNA(VLOOKUP($AD18,[1]Bowling!$B$4:$S$36,15,FALSE)),0,(VLOOKUP($AD18,[1]Bowling!$B$4:$S$36,15,FALSE)))</f>
        <v>0</v>
      </c>
      <c r="AS18" s="40">
        <f>IF(ISNA(VLOOKUP($AD18,[1]Bowling!$B$4:$S$36,16,FALSE)),0,(VLOOKUP($AD18,[1]Bowling!$B$4:$S$36,16,FALSE)))</f>
        <v>0</v>
      </c>
      <c r="AT18" s="15"/>
      <c r="AU18" s="49">
        <f>IF(ISNA(VLOOKUP($AD18,[1]Bowling!$B$4:$S$36,18,FALSE)),0,(VLOOKUP($AD18,[1]Bowling!$B$4:$S$36,18,FALSE)))</f>
        <v>22.4</v>
      </c>
      <c r="AW18" s="33" t="str">
        <f t="shared" si="18"/>
        <v>TAMBLING, Damian</v>
      </c>
      <c r="AX18" s="34" t="str">
        <f t="shared" si="13"/>
        <v>(ZIM)</v>
      </c>
      <c r="AY18" s="40">
        <f>IF(ISNA(VLOOKUP($AW18,[1]Fielding!$B$5:$H$79,3,FALSE)),0,(VLOOKUP($AW18,[1]Fielding!$B$5:$H$79,3,FALSE)))</f>
        <v>2</v>
      </c>
      <c r="AZ18" s="40" t="str">
        <f>IF(ISNA(VLOOKUP($AW18,[1]Fielding!$B$5:$H$79,4,FALSE)),0,(VLOOKUP($AW18,[1]Fielding!$B$5:$H$79,4,FALSE)))</f>
        <v>0</v>
      </c>
      <c r="BA18" s="40" t="str">
        <f>IF(ISNA(VLOOKUP($AW18,[1]Fielding!$B$5:$H$79,5,FALSE)),0,(VLOOKUP($AW18,[1]Fielding!$B$5:$H$79,5,FALSE)))</f>
        <v>0</v>
      </c>
      <c r="BC18" s="50">
        <f>IF(ISNA(VLOOKUP($AW18,[1]Fielding!$B$5:$H$79,7,FALSE)),0,(VLOOKUP($AW18,[1]Fielding!$B$5:$H$79,7,FALSE)))</f>
        <v>16</v>
      </c>
    </row>
    <row r="19" spans="1:55" ht="13.5" customHeight="1" x14ac:dyDescent="0.25">
      <c r="A19" s="5"/>
      <c r="B19" s="32">
        <f t="shared" si="14"/>
        <v>16</v>
      </c>
      <c r="C19" s="33" t="s">
        <v>56</v>
      </c>
      <c r="D19" s="34" t="s">
        <v>39</v>
      </c>
      <c r="E19" s="35">
        <f t="shared" si="0"/>
        <v>2</v>
      </c>
      <c r="F19" s="36">
        <f t="shared" si="1"/>
        <v>33</v>
      </c>
      <c r="G19" s="37">
        <f t="shared" si="2"/>
        <v>40</v>
      </c>
      <c r="H19" s="36">
        <f t="shared" si="3"/>
        <v>-10</v>
      </c>
      <c r="I19" s="37" t="str">
        <f t="shared" si="4"/>
        <v/>
      </c>
      <c r="J19" s="36">
        <f t="shared" si="5"/>
        <v>0</v>
      </c>
      <c r="K19" s="37" t="str">
        <f t="shared" si="15"/>
        <v/>
      </c>
      <c r="L19" s="2"/>
      <c r="M19" s="38">
        <f t="shared" si="16"/>
        <v>23</v>
      </c>
      <c r="N19" s="39">
        <f t="shared" si="17"/>
        <v>11.5</v>
      </c>
      <c r="P19" s="1"/>
      <c r="Q19" s="33" t="str">
        <f t="shared" si="8"/>
        <v>COLEMAN, Nathan</v>
      </c>
      <c r="R19" s="34" t="str">
        <f t="shared" si="9"/>
        <v>(NZ)</v>
      </c>
      <c r="S19" s="40">
        <f>IF(ISNA(VLOOKUP($Q19,[1]Batting!$B$5:$M$103,3,FALSE)),0,(VLOOKUP($Q19,[1]Batting!$B$5:$M$103,3,FALSE)))</f>
        <v>2</v>
      </c>
      <c r="T19" s="41">
        <f>IF(ISNA(VLOOKUP($Q19,[1]Batting!$B$5:$M$103,4,FALSE)),0,(VLOOKUP($Q19,[1]Batting!$B$5:$M$103,4,FALSE)))</f>
        <v>2</v>
      </c>
      <c r="U19" s="41">
        <f>IF(ISNA(VLOOKUP($Q19,[1]Batting!$B$5:$M$103,5,FALSE)),0,(VLOOKUP($Q19,[1]Batting!$B$5:$M$103,5,FALSE)))</f>
        <v>1</v>
      </c>
      <c r="V19" s="41">
        <f>IF(ISNA(VLOOKUP($Q19,[1]Batting!$B$5:$M$103,6,FALSE)),0,(VLOOKUP($Q19,[1]Batting!$B$5:$M$103,6,FALSE)))</f>
        <v>40</v>
      </c>
      <c r="W19" s="42">
        <f>IF(ISNA(VLOOKUP($Q19,[1]Batting!$B$5:$M$103,7,FALSE)),0,(VLOOKUP($Q19,[1]Batting!$B$5:$M$103,7,FALSE)))</f>
        <v>34</v>
      </c>
      <c r="X19" s="41">
        <f>IF(ISNA(VLOOKUP($Q19,[1]Batting!$B$5:$M$103,8,FALSE)),0,(VLOOKUP($Q19,[1]Batting!$B$5:$M$103,8,FALSE)))</f>
        <v>0</v>
      </c>
      <c r="Y19" s="43">
        <f>IF(ISNA(VLOOKUP($Q19,[1]Batting!$B$5:$M$103,9,FALSE)),0,(VLOOKUP($Q19,[1]Batting!$B$5:$M$103,9,FALSE)))</f>
        <v>40</v>
      </c>
      <c r="Z19" s="51" t="str">
        <f>IF(ISNA(VLOOKUP($Q19,[1]Batting!$B$5:$M$103,10,FALSE)),"",(VLOOKUP($Q19,[1]Batting!$B$5:$M$103,10,FALSE)))</f>
        <v/>
      </c>
      <c r="AA19" s="7"/>
      <c r="AB19" s="45">
        <f>IF(ISNA(VLOOKUP($Q19,[1]Batting!$B$5:$M$103,12,FALSE)),0,(VLOOKUP($Q19,[1]Batting!$B$5:$M$103,12,FALSE)))</f>
        <v>33</v>
      </c>
      <c r="AD19" s="33" t="str">
        <f t="shared" si="10"/>
        <v>COLEMAN, Nathan</v>
      </c>
      <c r="AE19" s="34" t="str">
        <f t="shared" si="11"/>
        <v>(NZ)</v>
      </c>
      <c r="AF19" s="40">
        <f>IF(ISNA(VLOOKUP($AD19,[1]Bowling!$B$4:$S$36,3,FALSE)),0,(VLOOKUP($AD19,[1]Bowling!$B$4:$S$36,3,FALSE)))</f>
        <v>2</v>
      </c>
      <c r="AG19" s="41">
        <f>IF(ISNA(VLOOKUP($AD19,[1]Bowling!$B$4:$S$36,4,FALSE)),0,(VLOOKUP($AD19,[1]Bowling!$B$4:$S$36,4,FALSE)))</f>
        <v>2</v>
      </c>
      <c r="AH19" s="46">
        <f>IF(ISNA(VLOOKUP($AD19,[1]Bowling!$B$4:$S$36,5,FALSE)),0,(VLOOKUP($AD19,[1]Bowling!$B$4:$S$36,5,FALSE)))</f>
        <v>8</v>
      </c>
      <c r="AI19" s="47">
        <f>IF(ISNA(VLOOKUP($AD19,[1]Bowling!$B$4:$S$36,6,FALSE)),0,(VLOOKUP($AD19,[1]Bowling!$B$4:$S$36,6,FALSE)))</f>
        <v>0</v>
      </c>
      <c r="AJ19" s="47">
        <f>IF(ISNA(VLOOKUP($AD19,[1]Bowling!$B$4:$S$36,7,FALSE)),0,(VLOOKUP($AD19,[1]Bowling!$B$4:$S$36,7,FALSE)))</f>
        <v>50</v>
      </c>
      <c r="AK19" s="47">
        <f>IF(ISNA(VLOOKUP($AD19,[1]Bowling!$B$4:$S$36,8,FALSE)),0,(VLOOKUP($AD19,[1]Bowling!$B$4:$S$36,8,FALSE)))</f>
        <v>0</v>
      </c>
      <c r="AL19" s="46" t="str">
        <f>IF(ISNA(VLOOKUP($AD19,[1]Bowling!$B$4:$S$36,9,FALSE)),0,(VLOOKUP($AD19,[1]Bowling!$B$4:$S$36,9,FALSE)))</f>
        <v>-</v>
      </c>
      <c r="AM19" s="46">
        <f>IF(ISNA(VLOOKUP($AD19,[1]Bowling!$B$4:$S$36,10,FALSE)),0,(VLOOKUP($AD19,[1]Bowling!$B$4:$S$36,10,FALSE)))</f>
        <v>6.25</v>
      </c>
      <c r="AN19" s="46" t="str">
        <f>IF(ISNA(VLOOKUP($AD19,[1]Bowling!$B$4:$S$36,11,FALSE)),0,(VLOOKUP($AD19,[1]Bowling!$B$4:$S$36,11,FALSE)))</f>
        <v>-</v>
      </c>
      <c r="AO19" s="48"/>
      <c r="AP19" s="40">
        <f>IF(ISNA(VLOOKUP($AD19,[1]Bowling!$B$4:$S$36,13,FALSE)),0,(VLOOKUP($AD19,[1]Bowling!$B$4:$S$36,13,FALSE)))</f>
        <v>0</v>
      </c>
      <c r="AQ19" s="40">
        <f>IF(ISNA(VLOOKUP($AD19,[1]Bowling!$B$4:$S$36,14,FALSE)),0,(VLOOKUP($AD19,[1]Bowling!$B$4:$S$36,14,FALSE)))</f>
        <v>0</v>
      </c>
      <c r="AR19" s="40">
        <f>IF(ISNA(VLOOKUP($AD19,[1]Bowling!$B$4:$S$36,15,FALSE)),0,(VLOOKUP($AD19,[1]Bowling!$B$4:$S$36,15,FALSE)))</f>
        <v>0</v>
      </c>
      <c r="AS19" s="40">
        <f>IF(ISNA(VLOOKUP($AD19,[1]Bowling!$B$4:$S$36,16,FALSE)),0,(VLOOKUP($AD19,[1]Bowling!$B$4:$S$36,16,FALSE)))</f>
        <v>0</v>
      </c>
      <c r="AT19" s="15"/>
      <c r="AU19" s="49">
        <f>IF(ISNA(VLOOKUP($AD19,[1]Bowling!$B$4:$S$36,18,FALSE)),0,(VLOOKUP($AD19,[1]Bowling!$B$4:$S$36,18,FALSE)))</f>
        <v>-10</v>
      </c>
      <c r="AW19" s="33" t="str">
        <f t="shared" si="18"/>
        <v>COLEMAN, Nathan</v>
      </c>
      <c r="AX19" s="34" t="str">
        <f t="shared" si="13"/>
        <v>(NZ)</v>
      </c>
      <c r="AY19" s="40">
        <f>IF(ISNA(VLOOKUP($AW19,[1]Fielding!$B$5:$H$79,3,FALSE)),0,(VLOOKUP($AW19,[1]Fielding!$B$5:$H$79,3,FALSE)))</f>
        <v>0</v>
      </c>
      <c r="AZ19" s="40">
        <f>IF(ISNA(VLOOKUP($AW19,[1]Fielding!$B$5:$H$79,4,FALSE)),0,(VLOOKUP($AW19,[1]Fielding!$B$5:$H$79,4,FALSE)))</f>
        <v>0</v>
      </c>
      <c r="BA19" s="40">
        <f>IF(ISNA(VLOOKUP($AW19,[1]Fielding!$B$5:$H$79,5,FALSE)),0,(VLOOKUP($AW19,[1]Fielding!$B$5:$H$79,5,FALSE)))</f>
        <v>0</v>
      </c>
      <c r="BC19" s="50">
        <f>IF(ISNA(VLOOKUP($AW19,[1]Fielding!$B$5:$H$79,7,FALSE)),0,(VLOOKUP($AW19,[1]Fielding!$B$5:$H$79,7,FALSE)))</f>
        <v>0</v>
      </c>
    </row>
    <row r="20" spans="1:55" ht="13.5" customHeight="1" x14ac:dyDescent="0.25">
      <c r="A20" s="5"/>
      <c r="B20" s="32">
        <f t="shared" si="14"/>
        <v>17</v>
      </c>
      <c r="C20" s="33" t="s">
        <v>57</v>
      </c>
      <c r="D20" s="34" t="s">
        <v>39</v>
      </c>
      <c r="E20" s="35">
        <f t="shared" si="0"/>
        <v>1</v>
      </c>
      <c r="F20" s="36">
        <f t="shared" si="1"/>
        <v>16</v>
      </c>
      <c r="G20" s="37">
        <f t="shared" si="2"/>
        <v>23</v>
      </c>
      <c r="H20" s="36">
        <f t="shared" si="3"/>
        <v>-2.8</v>
      </c>
      <c r="I20" s="37" t="str">
        <f t="shared" si="4"/>
        <v/>
      </c>
      <c r="J20" s="36">
        <f t="shared" si="5"/>
        <v>8</v>
      </c>
      <c r="K20" s="37">
        <f t="shared" si="15"/>
        <v>1</v>
      </c>
      <c r="L20" s="2"/>
      <c r="M20" s="38">
        <f t="shared" si="16"/>
        <v>21.2</v>
      </c>
      <c r="N20" s="39">
        <f t="shared" si="17"/>
        <v>21.2</v>
      </c>
      <c r="P20" s="15"/>
      <c r="Q20" s="33" t="str">
        <f t="shared" si="8"/>
        <v>CULLEY, James</v>
      </c>
      <c r="R20" s="34" t="str">
        <f t="shared" si="9"/>
        <v>(NZ)</v>
      </c>
      <c r="S20" s="40">
        <f>IF(ISNA(VLOOKUP($Q20,[1]Batting!$B$5:$M$103,3,FALSE)),0,(VLOOKUP($Q20,[1]Batting!$B$5:$M$103,3,FALSE)))</f>
        <v>1</v>
      </c>
      <c r="T20" s="41">
        <f>IF(ISNA(VLOOKUP($Q20,[1]Batting!$B$5:$M$103,4,FALSE)),0,(VLOOKUP($Q20,[1]Batting!$B$5:$M$103,4,FALSE)))</f>
        <v>1</v>
      </c>
      <c r="U20" s="41">
        <f>IF(ISNA(VLOOKUP($Q20,[1]Batting!$B$5:$M$103,5,FALSE)),0,(VLOOKUP($Q20,[1]Batting!$B$5:$M$103,5,FALSE)))</f>
        <v>0</v>
      </c>
      <c r="V20" s="41">
        <f>IF(ISNA(VLOOKUP($Q20,[1]Batting!$B$5:$M$103,6,FALSE)),0,(VLOOKUP($Q20,[1]Batting!$B$5:$M$103,6,FALSE)))</f>
        <v>23</v>
      </c>
      <c r="W20" s="42">
        <f>IF(ISNA(VLOOKUP($Q20,[1]Batting!$B$5:$M$103,7,FALSE)),0,(VLOOKUP($Q20,[1]Batting!$B$5:$M$103,7,FALSE)))</f>
        <v>23</v>
      </c>
      <c r="X20" s="41">
        <f>IF(ISNA(VLOOKUP($Q20,[1]Batting!$B$5:$M$103,8,FALSE)),0,(VLOOKUP($Q20,[1]Batting!$B$5:$M$103,8,FALSE)))</f>
        <v>0</v>
      </c>
      <c r="Y20" s="43">
        <f>IF(ISNA(VLOOKUP($Q20,[1]Batting!$B$5:$M$103,9,FALSE)),0,(VLOOKUP($Q20,[1]Batting!$B$5:$M$103,9,FALSE)))</f>
        <v>23</v>
      </c>
      <c r="Z20" s="51" t="str">
        <f>IF(ISNA(VLOOKUP($Q20,[1]Batting!$B$5:$M$103,10,FALSE)),"",(VLOOKUP($Q20,[1]Batting!$B$5:$M$103,10,FALSE)))</f>
        <v/>
      </c>
      <c r="AA20" s="7"/>
      <c r="AB20" s="45">
        <f>IF(ISNA(VLOOKUP($Q20,[1]Batting!$B$5:$M$103,12,FALSE)),0,(VLOOKUP($Q20,[1]Batting!$B$5:$M$103,12,FALSE)))</f>
        <v>16</v>
      </c>
      <c r="AD20" s="33" t="str">
        <f t="shared" si="10"/>
        <v>CULLEY, James</v>
      </c>
      <c r="AE20" s="34" t="str">
        <f t="shared" si="11"/>
        <v>(NZ)</v>
      </c>
      <c r="AF20" s="40">
        <f>IF(ISNA(VLOOKUP($AD20,[1]Bowling!$B$4:$S$36,3,FALSE)),0,(VLOOKUP($AD20,[1]Bowling!$B$4:$S$36,3,FALSE)))</f>
        <v>1</v>
      </c>
      <c r="AG20" s="41">
        <f>IF(ISNA(VLOOKUP($AD20,[1]Bowling!$B$4:$S$36,4,FALSE)),0,(VLOOKUP($AD20,[1]Bowling!$B$4:$S$36,4,FALSE)))</f>
        <v>1</v>
      </c>
      <c r="AH20" s="46">
        <f>IF(ISNA(VLOOKUP($AD20,[1]Bowling!$B$4:$S$36,5,FALSE)),0,(VLOOKUP($AD20,[1]Bowling!$B$4:$S$36,5,FALSE)))</f>
        <v>8</v>
      </c>
      <c r="AI20" s="47">
        <f>IF(ISNA(VLOOKUP($AD20,[1]Bowling!$B$4:$S$36,6,FALSE)),0,(VLOOKUP($AD20,[1]Bowling!$B$4:$S$36,6,FALSE)))</f>
        <v>0</v>
      </c>
      <c r="AJ20" s="47">
        <f>IF(ISNA(VLOOKUP($AD20,[1]Bowling!$B$4:$S$36,7,FALSE)),0,(VLOOKUP($AD20,[1]Bowling!$B$4:$S$36,7,FALSE)))</f>
        <v>14</v>
      </c>
      <c r="AK20" s="47">
        <f>IF(ISNA(VLOOKUP($AD20,[1]Bowling!$B$4:$S$36,8,FALSE)),0,(VLOOKUP($AD20,[1]Bowling!$B$4:$S$36,8,FALSE)))</f>
        <v>0</v>
      </c>
      <c r="AL20" s="46" t="str">
        <f>IF(ISNA(VLOOKUP($AD20,[1]Bowling!$B$4:$S$36,9,FALSE)),0,(VLOOKUP($AD20,[1]Bowling!$B$4:$S$36,9,FALSE)))</f>
        <v>-</v>
      </c>
      <c r="AM20" s="46">
        <f>IF(ISNA(VLOOKUP($AD20,[1]Bowling!$B$4:$S$36,10,FALSE)),0,(VLOOKUP($AD20,[1]Bowling!$B$4:$S$36,10,FALSE)))</f>
        <v>1.75</v>
      </c>
      <c r="AN20" s="46" t="str">
        <f>IF(ISNA(VLOOKUP($AD20,[1]Bowling!$B$4:$S$36,11,FALSE)),0,(VLOOKUP($AD20,[1]Bowling!$B$4:$S$36,11,FALSE)))</f>
        <v>-</v>
      </c>
      <c r="AO20" s="48"/>
      <c r="AP20" s="40">
        <f>IF(ISNA(VLOOKUP($AD20,[1]Bowling!$B$4:$S$36,13,FALSE)),0,(VLOOKUP($AD20,[1]Bowling!$B$4:$S$36,13,FALSE)))</f>
        <v>0</v>
      </c>
      <c r="AQ20" s="40">
        <f>IF(ISNA(VLOOKUP($AD20,[1]Bowling!$B$4:$S$36,14,FALSE)),0,(VLOOKUP($AD20,[1]Bowling!$B$4:$S$36,14,FALSE)))</f>
        <v>0</v>
      </c>
      <c r="AR20" s="40">
        <f>IF(ISNA(VLOOKUP($AD20,[1]Bowling!$B$4:$S$36,15,FALSE)),0,(VLOOKUP($AD20,[1]Bowling!$B$4:$S$36,15,FALSE)))</f>
        <v>0</v>
      </c>
      <c r="AS20" s="40">
        <f>IF(ISNA(VLOOKUP($AD20,[1]Bowling!$B$4:$S$36,16,FALSE)),0,(VLOOKUP($AD20,[1]Bowling!$B$4:$S$36,16,FALSE)))</f>
        <v>0</v>
      </c>
      <c r="AT20" s="15"/>
      <c r="AU20" s="49">
        <f>IF(ISNA(VLOOKUP($AD20,[1]Bowling!$B$4:$S$36,18,FALSE)),0,(VLOOKUP($AD20,[1]Bowling!$B$4:$S$36,18,FALSE)))</f>
        <v>-2.8</v>
      </c>
      <c r="AW20" s="33" t="str">
        <f t="shared" si="18"/>
        <v>CULLEY, James</v>
      </c>
      <c r="AX20" s="34" t="str">
        <f t="shared" si="13"/>
        <v>(NZ)</v>
      </c>
      <c r="AY20" s="40">
        <f>IF(ISNA(VLOOKUP($AW20,[1]Fielding!$B$5:$H$79,3,FALSE)),0,(VLOOKUP($AW20,[1]Fielding!$B$5:$H$79,3,FALSE)))</f>
        <v>1</v>
      </c>
      <c r="AZ20" s="40" t="str">
        <f>IF(ISNA(VLOOKUP($AW20,[1]Fielding!$B$5:$H$79,4,FALSE)),0,(VLOOKUP($AW20,[1]Fielding!$B$5:$H$79,4,FALSE)))</f>
        <v>0</v>
      </c>
      <c r="BA20" s="40" t="str">
        <f>IF(ISNA(VLOOKUP($AW20,[1]Fielding!$B$5:$H$79,5,FALSE)),0,(VLOOKUP($AW20,[1]Fielding!$B$5:$H$79,5,FALSE)))</f>
        <v>0</v>
      </c>
      <c r="BC20" s="50">
        <f>IF(ISNA(VLOOKUP($AW20,[1]Fielding!$B$5:$H$79,7,FALSE)),0,(VLOOKUP($AW20,[1]Fielding!$B$5:$H$79,7,FALSE)))</f>
        <v>8</v>
      </c>
    </row>
    <row r="21" spans="1:55" ht="13.5" customHeight="1" x14ac:dyDescent="0.25">
      <c r="A21" s="5"/>
      <c r="B21" s="32">
        <f t="shared" si="14"/>
        <v>18</v>
      </c>
      <c r="C21" s="33" t="s">
        <v>58</v>
      </c>
      <c r="D21" s="34" t="s">
        <v>35</v>
      </c>
      <c r="E21" s="35">
        <f t="shared" si="0"/>
        <v>1</v>
      </c>
      <c r="F21" s="36" t="str">
        <f t="shared" si="1"/>
        <v>0</v>
      </c>
      <c r="G21" s="37" t="str">
        <f t="shared" si="2"/>
        <v>-</v>
      </c>
      <c r="H21" s="36">
        <f t="shared" si="3"/>
        <v>16.399999999999999</v>
      </c>
      <c r="I21" s="37">
        <f t="shared" si="4"/>
        <v>1</v>
      </c>
      <c r="J21" s="36">
        <f t="shared" si="5"/>
        <v>0</v>
      </c>
      <c r="K21" s="37" t="str">
        <f t="shared" si="15"/>
        <v/>
      </c>
      <c r="L21" s="2"/>
      <c r="M21" s="38">
        <f t="shared" si="16"/>
        <v>16.399999999999999</v>
      </c>
      <c r="N21" s="39">
        <f t="shared" si="17"/>
        <v>16.399999999999999</v>
      </c>
      <c r="P21" s="1"/>
      <c r="Q21" s="33" t="str">
        <f t="shared" si="8"/>
        <v>BALDEN, Bruce</v>
      </c>
      <c r="R21" s="34" t="str">
        <f t="shared" si="9"/>
        <v>(ENG)</v>
      </c>
      <c r="S21" s="40">
        <f>IF(ISNA(VLOOKUP($Q21,[1]Batting!$B$5:$M$103,3,FALSE)),0,(VLOOKUP($Q21,[1]Batting!$B$5:$M$103,3,FALSE)))</f>
        <v>1</v>
      </c>
      <c r="T21" s="41" t="str">
        <f>IF(ISNA(VLOOKUP($Q21,[1]Batting!$B$5:$M$103,4,FALSE)),0,(VLOOKUP($Q21,[1]Batting!$B$5:$M$103,4,FALSE)))</f>
        <v>-</v>
      </c>
      <c r="U21" s="41" t="str">
        <f>IF(ISNA(VLOOKUP($Q21,[1]Batting!$B$5:$M$103,5,FALSE)),0,(VLOOKUP($Q21,[1]Batting!$B$5:$M$103,5,FALSE)))</f>
        <v>-</v>
      </c>
      <c r="V21" s="41" t="str">
        <f>IF(ISNA(VLOOKUP($Q21,[1]Batting!$B$5:$M$103,6,FALSE)),0,(VLOOKUP($Q21,[1]Batting!$B$5:$M$103,6,FALSE)))</f>
        <v>-</v>
      </c>
      <c r="W21" s="42" t="str">
        <f>IF(ISNA(VLOOKUP($Q21,[1]Batting!$B$5:$M$103,7,FALSE)),0,(VLOOKUP($Q21,[1]Batting!$B$5:$M$103,7,FALSE)))</f>
        <v>-</v>
      </c>
      <c r="X21" s="41">
        <f>IF(ISNA(VLOOKUP($Q21,[1]Batting!$B$5:$M$103,8,FALSE)),0,(VLOOKUP($Q21,[1]Batting!$B$5:$M$103,8,FALSE)))</f>
        <v>0</v>
      </c>
      <c r="Y21" s="43" t="str">
        <f>IF(ISNA(VLOOKUP($Q21,[1]Batting!$B$5:$M$103,9,FALSE)),0,(VLOOKUP($Q21,[1]Batting!$B$5:$M$103,9,FALSE)))</f>
        <v>-</v>
      </c>
      <c r="Z21" s="51" t="e">
        <f>IF(ISNA(VLOOKUP($Q21,[1]Batting!$B$5:$M$103,10,FALSE)),"",(VLOOKUP($Q21,[1]Batting!$B$5:$M$103,10,FALSE)))</f>
        <v>#VALUE!</v>
      </c>
      <c r="AA21" s="7"/>
      <c r="AB21" s="45" t="str">
        <f>IF(ISNA(VLOOKUP($Q21,[1]Batting!$B$5:$M$103,12,FALSE)),0,(VLOOKUP($Q21,[1]Batting!$B$5:$M$103,12,FALSE)))</f>
        <v>0</v>
      </c>
      <c r="AD21" s="33" t="str">
        <f t="shared" si="10"/>
        <v>BALDEN, Bruce</v>
      </c>
      <c r="AE21" s="34" t="str">
        <f t="shared" si="11"/>
        <v>(ENG)</v>
      </c>
      <c r="AF21" s="40">
        <f>IF(ISNA(VLOOKUP($AD21,[1]Bowling!$B$4:$S$36,3,FALSE)),0,(VLOOKUP($AD21,[1]Bowling!$B$4:$S$36,3,FALSE)))</f>
        <v>1</v>
      </c>
      <c r="AG21" s="41">
        <f>IF(ISNA(VLOOKUP($AD21,[1]Bowling!$B$4:$S$36,4,FALSE)),0,(VLOOKUP($AD21,[1]Bowling!$B$4:$S$36,4,FALSE)))</f>
        <v>1</v>
      </c>
      <c r="AH21" s="46">
        <f>IF(ISNA(VLOOKUP($AD21,[1]Bowling!$B$4:$S$36,5,FALSE)),0,(VLOOKUP($AD21,[1]Bowling!$B$4:$S$36,5,FALSE)))</f>
        <v>4</v>
      </c>
      <c r="AI21" s="47">
        <f>IF(ISNA(VLOOKUP($AD21,[1]Bowling!$B$4:$S$36,6,FALSE)),0,(VLOOKUP($AD21,[1]Bowling!$B$4:$S$36,6,FALSE)))</f>
        <v>1</v>
      </c>
      <c r="AJ21" s="47">
        <f>IF(ISNA(VLOOKUP($AD21,[1]Bowling!$B$4:$S$36,7,FALSE)),0,(VLOOKUP($AD21,[1]Bowling!$B$4:$S$36,7,FALSE)))</f>
        <v>18</v>
      </c>
      <c r="AK21" s="47">
        <f>IF(ISNA(VLOOKUP($AD21,[1]Bowling!$B$4:$S$36,8,FALSE)),0,(VLOOKUP($AD21,[1]Bowling!$B$4:$S$36,8,FALSE)))</f>
        <v>1</v>
      </c>
      <c r="AL21" s="46">
        <f>IF(ISNA(VLOOKUP($AD21,[1]Bowling!$B$4:$S$36,9,FALSE)),0,(VLOOKUP($AD21,[1]Bowling!$B$4:$S$36,9,FALSE)))</f>
        <v>4</v>
      </c>
      <c r="AM21" s="46">
        <f>IF(ISNA(VLOOKUP($AD21,[1]Bowling!$B$4:$S$36,10,FALSE)),0,(VLOOKUP($AD21,[1]Bowling!$B$4:$S$36,10,FALSE)))</f>
        <v>4.5</v>
      </c>
      <c r="AN21" s="46">
        <f>IF(ISNA(VLOOKUP($AD21,[1]Bowling!$B$4:$S$36,11,FALSE)),0,(VLOOKUP($AD21,[1]Bowling!$B$4:$S$36,11,FALSE)))</f>
        <v>18</v>
      </c>
      <c r="AO21" s="48"/>
      <c r="AP21" s="40">
        <f>IF(ISNA(VLOOKUP($AD21,[1]Bowling!$B$4:$S$36,13,FALSE)),0,(VLOOKUP($AD21,[1]Bowling!$B$4:$S$36,13,FALSE)))</f>
        <v>0</v>
      </c>
      <c r="AQ21" s="40">
        <f>IF(ISNA(VLOOKUP($AD21,[1]Bowling!$B$4:$S$36,14,FALSE)),0,(VLOOKUP($AD21,[1]Bowling!$B$4:$S$36,14,FALSE)))</f>
        <v>0</v>
      </c>
      <c r="AR21" s="40">
        <f>IF(ISNA(VLOOKUP($AD21,[1]Bowling!$B$4:$S$36,15,FALSE)),0,(VLOOKUP($AD21,[1]Bowling!$B$4:$S$36,15,FALSE)))</f>
        <v>0</v>
      </c>
      <c r="AS21" s="40">
        <f>IF(ISNA(VLOOKUP($AD21,[1]Bowling!$B$4:$S$36,16,FALSE)),0,(VLOOKUP($AD21,[1]Bowling!$B$4:$S$36,16,FALSE)))</f>
        <v>0</v>
      </c>
      <c r="AT21" s="15"/>
      <c r="AU21" s="49">
        <f>IF(ISNA(VLOOKUP($AD21,[1]Bowling!$B$4:$S$36,18,FALSE)),0,(VLOOKUP($AD21,[1]Bowling!$B$4:$S$36,18,FALSE)))</f>
        <v>16.399999999999999</v>
      </c>
      <c r="AW21" s="33" t="str">
        <f t="shared" si="18"/>
        <v>BALDEN, Bruce</v>
      </c>
      <c r="AX21" s="34" t="str">
        <f t="shared" si="13"/>
        <v>(ENG)</v>
      </c>
      <c r="AY21" s="40">
        <f>IF(ISNA(VLOOKUP($AW21,[1]Fielding!$B$5:$H$79,3,FALSE)),0,(VLOOKUP($AW21,[1]Fielding!$B$5:$H$79,3,FALSE)))</f>
        <v>0</v>
      </c>
      <c r="AZ21" s="40">
        <f>IF(ISNA(VLOOKUP($AW21,[1]Fielding!$B$5:$H$79,4,FALSE)),0,(VLOOKUP($AW21,[1]Fielding!$B$5:$H$79,4,FALSE)))</f>
        <v>0</v>
      </c>
      <c r="BA21" s="40">
        <f>IF(ISNA(VLOOKUP($AW21,[1]Fielding!$B$5:$H$79,5,FALSE)),0,(VLOOKUP($AW21,[1]Fielding!$B$5:$H$79,5,FALSE)))</f>
        <v>0</v>
      </c>
      <c r="BC21" s="50">
        <f>IF(ISNA(VLOOKUP($AW21,[1]Fielding!$B$5:$H$79,7,FALSE)),0,(VLOOKUP($AW21,[1]Fielding!$B$5:$H$79,7,FALSE)))</f>
        <v>0</v>
      </c>
    </row>
    <row r="22" spans="1:55" ht="13.5" customHeight="1" x14ac:dyDescent="0.25">
      <c r="A22" s="5"/>
      <c r="B22" s="32">
        <f t="shared" si="14"/>
        <v>19</v>
      </c>
      <c r="C22" s="33" t="s">
        <v>59</v>
      </c>
      <c r="D22" s="34" t="s">
        <v>39</v>
      </c>
      <c r="E22" s="35">
        <f t="shared" si="0"/>
        <v>6</v>
      </c>
      <c r="F22" s="36">
        <f t="shared" si="1"/>
        <v>10</v>
      </c>
      <c r="G22" s="37">
        <f t="shared" si="2"/>
        <v>45</v>
      </c>
      <c r="H22" s="36">
        <f t="shared" si="3"/>
        <v>0</v>
      </c>
      <c r="I22" s="37" t="str">
        <f t="shared" si="4"/>
        <v/>
      </c>
      <c r="J22" s="36">
        <f t="shared" si="5"/>
        <v>0</v>
      </c>
      <c r="K22" s="37" t="str">
        <f t="shared" si="15"/>
        <v/>
      </c>
      <c r="L22" s="2"/>
      <c r="M22" s="38">
        <f t="shared" si="16"/>
        <v>10</v>
      </c>
      <c r="N22" s="39">
        <f t="shared" si="17"/>
        <v>1.6666666666666667</v>
      </c>
      <c r="P22" s="1"/>
      <c r="Q22" s="33" t="str">
        <f t="shared" si="8"/>
        <v>PHELAN, Jack</v>
      </c>
      <c r="R22" s="34" t="str">
        <f t="shared" si="9"/>
        <v>(NZ)</v>
      </c>
      <c r="S22" s="40">
        <f>IF(ISNA(VLOOKUP($Q22,[1]Batting!$B$5:$M$103,3,FALSE)),0,(VLOOKUP($Q22,[1]Batting!$B$5:$M$103,3,FALSE)))</f>
        <v>6</v>
      </c>
      <c r="T22" s="41">
        <f>IF(ISNA(VLOOKUP($Q22,[1]Batting!$B$5:$M$103,4,FALSE)),0,(VLOOKUP($Q22,[1]Batting!$B$5:$M$103,4,FALSE)))</f>
        <v>6</v>
      </c>
      <c r="U22" s="41">
        <f>IF(ISNA(VLOOKUP($Q22,[1]Batting!$B$5:$M$103,5,FALSE)),0,(VLOOKUP($Q22,[1]Batting!$B$5:$M$103,5,FALSE)))</f>
        <v>1</v>
      </c>
      <c r="V22" s="41">
        <f>IF(ISNA(VLOOKUP($Q22,[1]Batting!$B$5:$M$103,6,FALSE)),0,(VLOOKUP($Q22,[1]Batting!$B$5:$M$103,6,FALSE)))</f>
        <v>45</v>
      </c>
      <c r="W22" s="42">
        <f>IF(ISNA(VLOOKUP($Q22,[1]Batting!$B$5:$M$103,7,FALSE)),0,(VLOOKUP($Q22,[1]Batting!$B$5:$M$103,7,FALSE)))</f>
        <v>15</v>
      </c>
      <c r="X22" s="41">
        <f>IF(ISNA(VLOOKUP($Q22,[1]Batting!$B$5:$M$103,8,FALSE)),0,(VLOOKUP($Q22,[1]Batting!$B$5:$M$103,8,FALSE)))</f>
        <v>0</v>
      </c>
      <c r="Y22" s="43">
        <f>IF(ISNA(VLOOKUP($Q22,[1]Batting!$B$5:$M$103,9,FALSE)),0,(VLOOKUP($Q22,[1]Batting!$B$5:$M$103,9,FALSE)))</f>
        <v>9</v>
      </c>
      <c r="Z22" s="51" t="str">
        <f>IF(ISNA(VLOOKUP($Q22,[1]Batting!$B$5:$M$103,10,FALSE)),"",(VLOOKUP($Q22,[1]Batting!$B$5:$M$103,10,FALSE)))</f>
        <v/>
      </c>
      <c r="AA22" s="7"/>
      <c r="AB22" s="45">
        <f>IF(ISNA(VLOOKUP($Q22,[1]Batting!$B$5:$M$103,12,FALSE)),0,(VLOOKUP($Q22,[1]Batting!$B$5:$M$103,12,FALSE)))</f>
        <v>10</v>
      </c>
      <c r="AD22" s="33" t="str">
        <f t="shared" si="10"/>
        <v>PHELAN, Jack</v>
      </c>
      <c r="AE22" s="34" t="str">
        <f t="shared" si="11"/>
        <v>(NZ)</v>
      </c>
      <c r="AF22" s="40">
        <f>IF(ISNA(VLOOKUP($AD22,[1]Bowling!$B$4:$S$36,3,FALSE)),0,(VLOOKUP($AD22,[1]Bowling!$B$4:$S$36,3,FALSE)))</f>
        <v>0</v>
      </c>
      <c r="AG22" s="41">
        <f>IF(ISNA(VLOOKUP($AD22,[1]Bowling!$B$4:$S$36,4,FALSE)),0,(VLOOKUP($AD22,[1]Bowling!$B$4:$S$36,4,FALSE)))</f>
        <v>0</v>
      </c>
      <c r="AH22" s="46">
        <f>IF(ISNA(VLOOKUP($AD22,[1]Bowling!$B$4:$S$36,5,FALSE)),0,(VLOOKUP($AD22,[1]Bowling!$B$4:$S$36,5,FALSE)))</f>
        <v>0</v>
      </c>
      <c r="AI22" s="47">
        <f>IF(ISNA(VLOOKUP($AD22,[1]Bowling!$B$4:$S$36,6,FALSE)),0,(VLOOKUP($AD22,[1]Bowling!$B$4:$S$36,6,FALSE)))</f>
        <v>0</v>
      </c>
      <c r="AJ22" s="47">
        <f>IF(ISNA(VLOOKUP($AD22,[1]Bowling!$B$4:$S$36,7,FALSE)),0,(VLOOKUP($AD22,[1]Bowling!$B$4:$S$36,7,FALSE)))</f>
        <v>0</v>
      </c>
      <c r="AK22" s="47">
        <f>IF(ISNA(VLOOKUP($AD22,[1]Bowling!$B$4:$S$36,8,FALSE)),0,(VLOOKUP($AD22,[1]Bowling!$B$4:$S$36,8,FALSE)))</f>
        <v>0</v>
      </c>
      <c r="AL22" s="46">
        <f>IF(ISNA(VLOOKUP($AD22,[1]Bowling!$B$4:$S$36,9,FALSE)),0,(VLOOKUP($AD22,[1]Bowling!$B$4:$S$36,9,FALSE)))</f>
        <v>0</v>
      </c>
      <c r="AM22" s="46">
        <f>IF(ISNA(VLOOKUP($AD22,[1]Bowling!$B$4:$S$36,10,FALSE)),0,(VLOOKUP($AD22,[1]Bowling!$B$4:$S$36,10,FALSE)))</f>
        <v>0</v>
      </c>
      <c r="AN22" s="46">
        <f>IF(ISNA(VLOOKUP($AD22,[1]Bowling!$B$4:$S$36,11,FALSE)),0,(VLOOKUP($AD22,[1]Bowling!$B$4:$S$36,11,FALSE)))</f>
        <v>0</v>
      </c>
      <c r="AO22" s="48"/>
      <c r="AP22" s="40">
        <f>IF(ISNA(VLOOKUP($AD22,[1]Bowling!$B$4:$S$36,13,FALSE)),0,(VLOOKUP($AD22,[1]Bowling!$B$4:$S$36,13,FALSE)))</f>
        <v>0</v>
      </c>
      <c r="AQ22" s="40">
        <f>IF(ISNA(VLOOKUP($AD22,[1]Bowling!$B$4:$S$36,14,FALSE)),0,(VLOOKUP($AD22,[1]Bowling!$B$4:$S$36,14,FALSE)))</f>
        <v>0</v>
      </c>
      <c r="AR22" s="40">
        <f>IF(ISNA(VLOOKUP($AD22,[1]Bowling!$B$4:$S$36,15,FALSE)),0,(VLOOKUP($AD22,[1]Bowling!$B$4:$S$36,15,FALSE)))</f>
        <v>0</v>
      </c>
      <c r="AS22" s="40">
        <f>IF(ISNA(VLOOKUP($AD22,[1]Bowling!$B$4:$S$36,16,FALSE)),0,(VLOOKUP($AD22,[1]Bowling!$B$4:$S$36,16,FALSE)))</f>
        <v>0</v>
      </c>
      <c r="AT22" s="15"/>
      <c r="AU22" s="49">
        <f>IF(ISNA(VLOOKUP($AD22,[1]Bowling!$B$4:$S$36,18,FALSE)),0,(VLOOKUP($AD22,[1]Bowling!$B$4:$S$36,18,FALSE)))</f>
        <v>0</v>
      </c>
      <c r="AW22" s="33" t="str">
        <f t="shared" si="18"/>
        <v>PHELAN, Jack</v>
      </c>
      <c r="AX22" s="34" t="str">
        <f t="shared" si="13"/>
        <v>(NZ)</v>
      </c>
      <c r="AY22" s="40">
        <f>IF(ISNA(VLOOKUP($AW22,[1]Fielding!$B$5:$H$79,3,FALSE)),0,(VLOOKUP($AW22,[1]Fielding!$B$5:$H$79,3,FALSE)))</f>
        <v>0</v>
      </c>
      <c r="AZ22" s="40">
        <f>IF(ISNA(VLOOKUP($AW22,[1]Fielding!$B$5:$H$79,4,FALSE)),0,(VLOOKUP($AW22,[1]Fielding!$B$5:$H$79,4,FALSE)))</f>
        <v>0</v>
      </c>
      <c r="BA22" s="40">
        <f>IF(ISNA(VLOOKUP($AW22,[1]Fielding!$B$5:$H$79,5,FALSE)),0,(VLOOKUP($AW22,[1]Fielding!$B$5:$H$79,5,FALSE)))</f>
        <v>0</v>
      </c>
      <c r="BC22" s="50">
        <f>IF(ISNA(VLOOKUP($AW22,[1]Fielding!$B$5:$H$79,7,FALSE)),0,(VLOOKUP($AW22,[1]Fielding!$B$5:$H$79,7,FALSE)))</f>
        <v>0</v>
      </c>
    </row>
    <row r="23" spans="1:55" ht="13.5" customHeight="1" x14ac:dyDescent="0.25">
      <c r="A23" s="5"/>
      <c r="B23" s="32">
        <f t="shared" si="14"/>
        <v>20</v>
      </c>
      <c r="C23" s="33" t="s">
        <v>60</v>
      </c>
      <c r="D23" s="34" t="s">
        <v>61</v>
      </c>
      <c r="E23" s="35">
        <f t="shared" si="0"/>
        <v>3</v>
      </c>
      <c r="F23" s="36">
        <f t="shared" si="1"/>
        <v>9</v>
      </c>
      <c r="G23" s="37">
        <f t="shared" si="2"/>
        <v>23</v>
      </c>
      <c r="H23" s="36">
        <f t="shared" si="3"/>
        <v>5.4</v>
      </c>
      <c r="I23" s="37">
        <f t="shared" si="4"/>
        <v>1</v>
      </c>
      <c r="J23" s="36">
        <f t="shared" si="5"/>
        <v>0</v>
      </c>
      <c r="K23" s="37" t="str">
        <f t="shared" si="15"/>
        <v/>
      </c>
      <c r="L23" s="2"/>
      <c r="M23" s="38">
        <f t="shared" si="16"/>
        <v>14.4</v>
      </c>
      <c r="N23" s="39">
        <f t="shared" si="17"/>
        <v>4.8</v>
      </c>
      <c r="P23" s="1"/>
      <c r="Q23" s="33" t="str">
        <f t="shared" si="8"/>
        <v>KANTH, Kiso</v>
      </c>
      <c r="R23" s="34" t="str">
        <f t="shared" si="9"/>
        <v>(SL)</v>
      </c>
      <c r="S23" s="40">
        <f>IF(ISNA(VLOOKUP($Q23,[1]Batting!$B$5:$M$103,3,FALSE)),0,(VLOOKUP($Q23,[1]Batting!$B$5:$M$103,3,FALSE)))</f>
        <v>3</v>
      </c>
      <c r="T23" s="41">
        <f>IF(ISNA(VLOOKUP($Q23,[1]Batting!$B$5:$M$103,4,FALSE)),0,(VLOOKUP($Q23,[1]Batting!$B$5:$M$103,4,FALSE)))</f>
        <v>2</v>
      </c>
      <c r="U23" s="41">
        <f>IF(ISNA(VLOOKUP($Q23,[1]Batting!$B$5:$M$103,5,FALSE)),0,(VLOOKUP($Q23,[1]Batting!$B$5:$M$103,5,FALSE)))</f>
        <v>0</v>
      </c>
      <c r="V23" s="41">
        <f>IF(ISNA(VLOOKUP($Q23,[1]Batting!$B$5:$M$103,6,FALSE)),0,(VLOOKUP($Q23,[1]Batting!$B$5:$M$103,6,FALSE)))</f>
        <v>23</v>
      </c>
      <c r="W23" s="42">
        <f>IF(ISNA(VLOOKUP($Q23,[1]Batting!$B$5:$M$103,7,FALSE)),0,(VLOOKUP($Q23,[1]Batting!$B$5:$M$103,7,FALSE)))</f>
        <v>23</v>
      </c>
      <c r="X23" s="41">
        <f>IF(ISNA(VLOOKUP($Q23,[1]Batting!$B$5:$M$103,8,FALSE)),0,(VLOOKUP($Q23,[1]Batting!$B$5:$M$103,8,FALSE)))</f>
        <v>0</v>
      </c>
      <c r="Y23" s="43">
        <f>IF(ISNA(VLOOKUP($Q23,[1]Batting!$B$5:$M$103,9,FALSE)),0,(VLOOKUP($Q23,[1]Batting!$B$5:$M$103,9,FALSE)))</f>
        <v>11.5</v>
      </c>
      <c r="Z23" s="51" t="str">
        <f>IF(ISNA(VLOOKUP($Q23,[1]Batting!$B$5:$M$103,10,FALSE)),"",(VLOOKUP($Q23,[1]Batting!$B$5:$M$103,10,FALSE)))</f>
        <v/>
      </c>
      <c r="AA23" s="7"/>
      <c r="AB23" s="45">
        <f>IF(ISNA(VLOOKUP($Q23,[1]Batting!$B$5:$M$103,12,FALSE)),0,(VLOOKUP($Q23,[1]Batting!$B$5:$M$103,12,FALSE)))</f>
        <v>9</v>
      </c>
      <c r="AD23" s="33" t="str">
        <f t="shared" si="10"/>
        <v>KANTH, Kiso</v>
      </c>
      <c r="AE23" s="34" t="str">
        <f t="shared" si="11"/>
        <v>(SL)</v>
      </c>
      <c r="AF23" s="40">
        <f>IF(ISNA(VLOOKUP($AD23,[1]Bowling!$B$4:$S$36,3,FALSE)),0,(VLOOKUP($AD23,[1]Bowling!$B$4:$S$36,3,FALSE)))</f>
        <v>3</v>
      </c>
      <c r="AG23" s="41">
        <f>IF(ISNA(VLOOKUP($AD23,[1]Bowling!$B$4:$S$36,4,FALSE)),0,(VLOOKUP($AD23,[1]Bowling!$B$4:$S$36,4,FALSE)))</f>
        <v>2</v>
      </c>
      <c r="AH23" s="46">
        <f>IF(ISNA(VLOOKUP($AD23,[1]Bowling!$B$4:$S$36,5,FALSE)),0,(VLOOKUP($AD23,[1]Bowling!$B$4:$S$36,5,FALSE)))</f>
        <v>10</v>
      </c>
      <c r="AI23" s="47">
        <f>IF(ISNA(VLOOKUP($AD23,[1]Bowling!$B$4:$S$36,6,FALSE)),0,(VLOOKUP($AD23,[1]Bowling!$B$4:$S$36,6,FALSE)))</f>
        <v>2</v>
      </c>
      <c r="AJ23" s="47">
        <f>IF(ISNA(VLOOKUP($AD23,[1]Bowling!$B$4:$S$36,7,FALSE)),0,(VLOOKUP($AD23,[1]Bowling!$B$4:$S$36,7,FALSE)))</f>
        <v>73</v>
      </c>
      <c r="AK23" s="47">
        <f>IF(ISNA(VLOOKUP($AD23,[1]Bowling!$B$4:$S$36,8,FALSE)),0,(VLOOKUP($AD23,[1]Bowling!$B$4:$S$36,8,FALSE)))</f>
        <v>1</v>
      </c>
      <c r="AL23" s="46">
        <f>IF(ISNA(VLOOKUP($AD23,[1]Bowling!$B$4:$S$36,9,FALSE)),0,(VLOOKUP($AD23,[1]Bowling!$B$4:$S$36,9,FALSE)))</f>
        <v>10</v>
      </c>
      <c r="AM23" s="46">
        <f>IF(ISNA(VLOOKUP($AD23,[1]Bowling!$B$4:$S$36,10,FALSE)),0,(VLOOKUP($AD23,[1]Bowling!$B$4:$S$36,10,FALSE)))</f>
        <v>7.3</v>
      </c>
      <c r="AN23" s="46">
        <f>IF(ISNA(VLOOKUP($AD23,[1]Bowling!$B$4:$S$36,11,FALSE)),0,(VLOOKUP($AD23,[1]Bowling!$B$4:$S$36,11,FALSE)))</f>
        <v>73</v>
      </c>
      <c r="AO23" s="48"/>
      <c r="AP23" s="40">
        <f>IF(ISNA(VLOOKUP($AD23,[1]Bowling!$B$4:$S$36,13,FALSE)),0,(VLOOKUP($AD23,[1]Bowling!$B$4:$S$36,13,FALSE)))</f>
        <v>0</v>
      </c>
      <c r="AQ23" s="40">
        <f>IF(ISNA(VLOOKUP($AD23,[1]Bowling!$B$4:$S$36,14,FALSE)),0,(VLOOKUP($AD23,[1]Bowling!$B$4:$S$36,14,FALSE)))</f>
        <v>0</v>
      </c>
      <c r="AR23" s="40">
        <f>IF(ISNA(VLOOKUP($AD23,[1]Bowling!$B$4:$S$36,15,FALSE)),0,(VLOOKUP($AD23,[1]Bowling!$B$4:$S$36,15,FALSE)))</f>
        <v>0</v>
      </c>
      <c r="AS23" s="40">
        <f>IF(ISNA(VLOOKUP($AD23,[1]Bowling!$B$4:$S$36,16,FALSE)),0,(VLOOKUP($AD23,[1]Bowling!$B$4:$S$36,16,FALSE)))</f>
        <v>0</v>
      </c>
      <c r="AT23" s="15"/>
      <c r="AU23" s="49">
        <f>IF(ISNA(VLOOKUP($AD23,[1]Bowling!$B$4:$S$36,18,FALSE)),0,(VLOOKUP($AD23,[1]Bowling!$B$4:$S$36,18,FALSE)))</f>
        <v>5.4</v>
      </c>
      <c r="AW23" s="33" t="str">
        <f t="shared" si="18"/>
        <v>KANTH, Kiso</v>
      </c>
      <c r="AX23" s="34" t="str">
        <f t="shared" si="13"/>
        <v>(SL)</v>
      </c>
      <c r="AY23" s="40">
        <f>IF(ISNA(VLOOKUP($AW23,[1]Fielding!$B$5:$H$79,3,FALSE)),0,(VLOOKUP($AW23,[1]Fielding!$B$5:$H$79,3,FALSE)))</f>
        <v>0</v>
      </c>
      <c r="AZ23" s="40">
        <f>IF(ISNA(VLOOKUP($AW23,[1]Fielding!$B$5:$H$79,4,FALSE)),0,(VLOOKUP($AW23,[1]Fielding!$B$5:$H$79,4,FALSE)))</f>
        <v>0</v>
      </c>
      <c r="BA23" s="40">
        <f>IF(ISNA(VLOOKUP($AW23,[1]Fielding!$B$5:$H$79,5,FALSE)),0,(VLOOKUP($AW23,[1]Fielding!$B$5:$H$79,5,FALSE)))</f>
        <v>0</v>
      </c>
      <c r="BC23" s="50">
        <f>IF(ISNA(VLOOKUP($AW23,[1]Fielding!$B$5:$H$79,7,FALSE)),0,(VLOOKUP($AW23,[1]Fielding!$B$5:$H$79,7,FALSE)))</f>
        <v>0</v>
      </c>
    </row>
    <row r="24" spans="1:55" ht="13.5" customHeight="1" x14ac:dyDescent="0.25">
      <c r="A24" s="5"/>
      <c r="B24" s="32">
        <f t="shared" si="14"/>
        <v>21</v>
      </c>
      <c r="C24" s="33" t="s">
        <v>62</v>
      </c>
      <c r="D24" s="34" t="s">
        <v>49</v>
      </c>
      <c r="E24" s="35">
        <f t="shared" si="0"/>
        <v>2</v>
      </c>
      <c r="F24" s="36">
        <f t="shared" si="1"/>
        <v>-6</v>
      </c>
      <c r="G24" s="37">
        <f t="shared" si="2"/>
        <v>8</v>
      </c>
      <c r="H24" s="36">
        <f t="shared" si="3"/>
        <v>20</v>
      </c>
      <c r="I24" s="37">
        <f t="shared" si="4"/>
        <v>1</v>
      </c>
      <c r="J24" s="36">
        <f t="shared" si="5"/>
        <v>0</v>
      </c>
      <c r="K24" s="37" t="str">
        <f t="shared" si="15"/>
        <v/>
      </c>
      <c r="L24" s="2"/>
      <c r="M24" s="38">
        <f t="shared" si="16"/>
        <v>14</v>
      </c>
      <c r="N24" s="39">
        <f t="shared" si="17"/>
        <v>7</v>
      </c>
      <c r="P24" s="1"/>
      <c r="Q24" s="33" t="str">
        <f t="shared" si="8"/>
        <v>SHARMA, Pawan</v>
      </c>
      <c r="R24" s="34" t="str">
        <f t="shared" si="9"/>
        <v>(IND)</v>
      </c>
      <c r="S24" s="40">
        <f>IF(ISNA(VLOOKUP($Q24,[1]Batting!$B$5:$M$103,3,FALSE)),0,(VLOOKUP($Q24,[1]Batting!$B$5:$M$103,3,FALSE)))</f>
        <v>2</v>
      </c>
      <c r="T24" s="41">
        <f>IF(ISNA(VLOOKUP($Q24,[1]Batting!$B$5:$M$103,4,FALSE)),0,(VLOOKUP($Q24,[1]Batting!$B$5:$M$103,4,FALSE)))</f>
        <v>2</v>
      </c>
      <c r="U24" s="41">
        <f>IF(ISNA(VLOOKUP($Q24,[1]Batting!$B$5:$M$103,5,FALSE)),0,(VLOOKUP($Q24,[1]Batting!$B$5:$M$103,5,FALSE)))</f>
        <v>0</v>
      </c>
      <c r="V24" s="41">
        <f>IF(ISNA(VLOOKUP($Q24,[1]Batting!$B$5:$M$103,6,FALSE)),0,(VLOOKUP($Q24,[1]Batting!$B$5:$M$103,6,FALSE)))</f>
        <v>8</v>
      </c>
      <c r="W24" s="42">
        <f>IF(ISNA(VLOOKUP($Q24,[1]Batting!$B$5:$M$103,7,FALSE)),0,(VLOOKUP($Q24,[1]Batting!$B$5:$M$103,7,FALSE)))</f>
        <v>8</v>
      </c>
      <c r="X24" s="41">
        <f>IF(ISNA(VLOOKUP($Q24,[1]Batting!$B$5:$M$103,8,FALSE)),0,(VLOOKUP($Q24,[1]Batting!$B$5:$M$103,8,FALSE)))</f>
        <v>0</v>
      </c>
      <c r="Y24" s="43">
        <f>IF(ISNA(VLOOKUP($Q24,[1]Batting!$B$5:$M$103,9,FALSE)),0,(VLOOKUP($Q24,[1]Batting!$B$5:$M$103,9,FALSE)))</f>
        <v>4</v>
      </c>
      <c r="Z24" s="51" t="str">
        <f>IF(ISNA(VLOOKUP($Q24,[1]Batting!$B$5:$M$103,10,FALSE)),"",(VLOOKUP($Q24,[1]Batting!$B$5:$M$103,10,FALSE)))</f>
        <v/>
      </c>
      <c r="AA24" s="7"/>
      <c r="AB24" s="45">
        <f>IF(ISNA(VLOOKUP($Q24,[1]Batting!$B$5:$M$103,12,FALSE)),0,(VLOOKUP($Q24,[1]Batting!$B$5:$M$103,12,FALSE)))</f>
        <v>-6</v>
      </c>
      <c r="AD24" s="33" t="str">
        <f t="shared" si="10"/>
        <v>SHARMA, Pawan</v>
      </c>
      <c r="AE24" s="34" t="str">
        <f t="shared" si="11"/>
        <v>(IND)</v>
      </c>
      <c r="AF24" s="40">
        <f>IF(ISNA(VLOOKUP($AD24,[1]Bowling!$B$4:$S$36,3,FALSE)),0,(VLOOKUP($AD24,[1]Bowling!$B$4:$S$36,3,FALSE)))</f>
        <v>2</v>
      </c>
      <c r="AG24" s="41">
        <f>IF(ISNA(VLOOKUP($AD24,[1]Bowling!$B$4:$S$36,4,FALSE)),0,(VLOOKUP($AD24,[1]Bowling!$B$4:$S$36,4,FALSE)))</f>
        <v>1</v>
      </c>
      <c r="AH24" s="46">
        <f>IF(ISNA(VLOOKUP($AD24,[1]Bowling!$B$4:$S$36,5,FALSE)),0,(VLOOKUP($AD24,[1]Bowling!$B$4:$S$36,5,FALSE)))</f>
        <v>1</v>
      </c>
      <c r="AI24" s="47">
        <f>IF(ISNA(VLOOKUP($AD24,[1]Bowling!$B$4:$S$36,6,FALSE)),0,(VLOOKUP($AD24,[1]Bowling!$B$4:$S$36,6,FALSE)))</f>
        <v>1</v>
      </c>
      <c r="AJ24" s="47">
        <f>IF(ISNA(VLOOKUP($AD24,[1]Bowling!$B$4:$S$36,7,FALSE)),0,(VLOOKUP($AD24,[1]Bowling!$B$4:$S$36,7,FALSE)))</f>
        <v>0</v>
      </c>
      <c r="AK24" s="47">
        <f>IF(ISNA(VLOOKUP($AD24,[1]Bowling!$B$4:$S$36,8,FALSE)),0,(VLOOKUP($AD24,[1]Bowling!$B$4:$S$36,8,FALSE)))</f>
        <v>1</v>
      </c>
      <c r="AL24" s="46">
        <f>IF(ISNA(VLOOKUP($AD24,[1]Bowling!$B$4:$S$36,9,FALSE)),0,(VLOOKUP($AD24,[1]Bowling!$B$4:$S$36,9,FALSE)))</f>
        <v>1</v>
      </c>
      <c r="AM24" s="46">
        <f>IF(ISNA(VLOOKUP($AD24,[1]Bowling!$B$4:$S$36,10,FALSE)),0,(VLOOKUP($AD24,[1]Bowling!$B$4:$S$36,10,FALSE)))</f>
        <v>0</v>
      </c>
      <c r="AN24" s="46">
        <f>IF(ISNA(VLOOKUP($AD24,[1]Bowling!$B$4:$S$36,11,FALSE)),0,(VLOOKUP($AD24,[1]Bowling!$B$4:$S$36,11,FALSE)))</f>
        <v>0</v>
      </c>
      <c r="AO24" s="48"/>
      <c r="AP24" s="40">
        <f>IF(ISNA(VLOOKUP($AD24,[1]Bowling!$B$4:$S$36,13,FALSE)),0,(VLOOKUP($AD24,[1]Bowling!$B$4:$S$36,13,FALSE)))</f>
        <v>0</v>
      </c>
      <c r="AQ24" s="40">
        <f>IF(ISNA(VLOOKUP($AD24,[1]Bowling!$B$4:$S$36,14,FALSE)),0,(VLOOKUP($AD24,[1]Bowling!$B$4:$S$36,14,FALSE)))</f>
        <v>0</v>
      </c>
      <c r="AR24" s="40">
        <f>IF(ISNA(VLOOKUP($AD24,[1]Bowling!$B$4:$S$36,15,FALSE)),0,(VLOOKUP($AD24,[1]Bowling!$B$4:$S$36,15,FALSE)))</f>
        <v>0</v>
      </c>
      <c r="AS24" s="40">
        <f>IF(ISNA(VLOOKUP($AD24,[1]Bowling!$B$4:$S$36,16,FALSE)),0,(VLOOKUP($AD24,[1]Bowling!$B$4:$S$36,16,FALSE)))</f>
        <v>0</v>
      </c>
      <c r="AT24" s="15"/>
      <c r="AU24" s="49">
        <f>IF(ISNA(VLOOKUP($AD24,[1]Bowling!$B$4:$S$36,18,FALSE)),0,(VLOOKUP($AD24,[1]Bowling!$B$4:$S$36,18,FALSE)))</f>
        <v>20</v>
      </c>
      <c r="AW24" s="33" t="str">
        <f t="shared" si="18"/>
        <v>SHARMA, Pawan</v>
      </c>
      <c r="AX24" s="34" t="str">
        <f t="shared" si="13"/>
        <v>(IND)</v>
      </c>
      <c r="AY24" s="40">
        <f>IF(ISNA(VLOOKUP($AW24,[1]Fielding!$B$5:$H$79,3,FALSE)),0,(VLOOKUP($AW24,[1]Fielding!$B$5:$H$79,3,FALSE)))</f>
        <v>0</v>
      </c>
      <c r="AZ24" s="40">
        <f>IF(ISNA(VLOOKUP($AW24,[1]Fielding!$B$5:$H$79,4,FALSE)),0,(VLOOKUP($AW24,[1]Fielding!$B$5:$H$79,4,FALSE)))</f>
        <v>0</v>
      </c>
      <c r="BA24" s="40">
        <f>IF(ISNA(VLOOKUP($AW24,[1]Fielding!$B$5:$H$79,5,FALSE)),0,(VLOOKUP($AW24,[1]Fielding!$B$5:$H$79,5,FALSE)))</f>
        <v>0</v>
      </c>
      <c r="BC24" s="50">
        <f>IF(ISNA(VLOOKUP($AW24,[1]Fielding!$B$5:$H$79,7,FALSE)),0,(VLOOKUP($AW24,[1]Fielding!$B$5:$H$79,7,FALSE)))</f>
        <v>0</v>
      </c>
    </row>
    <row r="25" spans="1:55" ht="13.5" customHeight="1" x14ac:dyDescent="0.25">
      <c r="A25" s="5"/>
      <c r="B25" s="32">
        <f t="shared" si="14"/>
        <v>22</v>
      </c>
      <c r="C25" s="33" t="s">
        <v>63</v>
      </c>
      <c r="D25" s="34" t="s">
        <v>64</v>
      </c>
      <c r="E25" s="35">
        <f t="shared" si="0"/>
        <v>1</v>
      </c>
      <c r="F25" s="36" t="str">
        <f t="shared" si="1"/>
        <v>0</v>
      </c>
      <c r="G25" s="37" t="str">
        <f t="shared" si="2"/>
        <v>-</v>
      </c>
      <c r="H25" s="36">
        <f t="shared" si="3"/>
        <v>12</v>
      </c>
      <c r="I25" s="37">
        <f t="shared" si="4"/>
        <v>1</v>
      </c>
      <c r="J25" s="36">
        <f t="shared" si="5"/>
        <v>0</v>
      </c>
      <c r="K25" s="37" t="str">
        <f t="shared" si="15"/>
        <v/>
      </c>
      <c r="L25" s="2"/>
      <c r="M25" s="38">
        <f t="shared" si="16"/>
        <v>12</v>
      </c>
      <c r="N25" s="39">
        <f t="shared" si="17"/>
        <v>12</v>
      </c>
      <c r="P25" s="1"/>
      <c r="Q25" s="33" t="str">
        <f t="shared" si="8"/>
        <v>GREENING, Ed</v>
      </c>
      <c r="R25" s="34" t="str">
        <f t="shared" si="9"/>
        <v>(WAL)</v>
      </c>
      <c r="S25" s="40">
        <f>IF(ISNA(VLOOKUP($Q25,[1]Batting!$B$5:$M$103,3,FALSE)),0,(VLOOKUP($Q25,[1]Batting!$B$5:$M$103,3,FALSE)))</f>
        <v>1</v>
      </c>
      <c r="T25" s="41" t="str">
        <f>IF(ISNA(VLOOKUP($Q25,[1]Batting!$B$5:$M$103,4,FALSE)),0,(VLOOKUP($Q25,[1]Batting!$B$5:$M$103,4,FALSE)))</f>
        <v>-</v>
      </c>
      <c r="U25" s="41" t="str">
        <f>IF(ISNA(VLOOKUP($Q25,[1]Batting!$B$5:$M$103,5,FALSE)),0,(VLOOKUP($Q25,[1]Batting!$B$5:$M$103,5,FALSE)))</f>
        <v>-</v>
      </c>
      <c r="V25" s="41" t="str">
        <f>IF(ISNA(VLOOKUP($Q25,[1]Batting!$B$5:$M$103,6,FALSE)),0,(VLOOKUP($Q25,[1]Batting!$B$5:$M$103,6,FALSE)))</f>
        <v>-</v>
      </c>
      <c r="W25" s="42" t="str">
        <f>IF(ISNA(VLOOKUP($Q25,[1]Batting!$B$5:$M$103,7,FALSE)),0,(VLOOKUP($Q25,[1]Batting!$B$5:$M$103,7,FALSE)))</f>
        <v>-</v>
      </c>
      <c r="X25" s="41">
        <f>IF(ISNA(VLOOKUP($Q25,[1]Batting!$B$5:$M$103,8,FALSE)),0,(VLOOKUP($Q25,[1]Batting!$B$5:$M$103,8,FALSE)))</f>
        <v>0</v>
      </c>
      <c r="Y25" s="43" t="str">
        <f>IF(ISNA(VLOOKUP($Q25,[1]Batting!$B$5:$M$103,9,FALSE)),0,(VLOOKUP($Q25,[1]Batting!$B$5:$M$103,9,FALSE)))</f>
        <v>-</v>
      </c>
      <c r="Z25" s="51" t="e">
        <f>IF(ISNA(VLOOKUP($Q25,[1]Batting!$B$5:$M$103,10,FALSE)),"",(VLOOKUP($Q25,[1]Batting!$B$5:$M$103,10,FALSE)))</f>
        <v>#VALUE!</v>
      </c>
      <c r="AA25" s="7"/>
      <c r="AB25" s="45" t="str">
        <f>IF(ISNA(VLOOKUP($Q25,[1]Batting!$B$5:$M$103,12,FALSE)),0,(VLOOKUP($Q25,[1]Batting!$B$5:$M$103,12,FALSE)))</f>
        <v>0</v>
      </c>
      <c r="AD25" s="33" t="str">
        <f t="shared" si="10"/>
        <v>GREENING, Ed</v>
      </c>
      <c r="AE25" s="34" t="str">
        <f t="shared" si="11"/>
        <v>(WAL)</v>
      </c>
      <c r="AF25" s="40">
        <f>IF(ISNA(VLOOKUP($AD25,[1]Bowling!$B$4:$S$36,3,FALSE)),0,(VLOOKUP($AD25,[1]Bowling!$B$4:$S$36,3,FALSE)))</f>
        <v>1</v>
      </c>
      <c r="AG25" s="41">
        <f>IF(ISNA(VLOOKUP($AD25,[1]Bowling!$B$4:$S$36,4,FALSE)),0,(VLOOKUP($AD25,[1]Bowling!$B$4:$S$36,4,FALSE)))</f>
        <v>1</v>
      </c>
      <c r="AH25" s="46">
        <f>IF(ISNA(VLOOKUP($AD25,[1]Bowling!$B$4:$S$36,5,FALSE)),0,(VLOOKUP($AD25,[1]Bowling!$B$4:$S$36,5,FALSE)))</f>
        <v>3.4</v>
      </c>
      <c r="AI25" s="47">
        <f>IF(ISNA(VLOOKUP($AD25,[1]Bowling!$B$4:$S$36,6,FALSE)),0,(VLOOKUP($AD25,[1]Bowling!$B$4:$S$36,6,FALSE)))</f>
        <v>0</v>
      </c>
      <c r="AJ25" s="47">
        <f>IF(ISNA(VLOOKUP($AD25,[1]Bowling!$B$4:$S$36,7,FALSE)),0,(VLOOKUP($AD25,[1]Bowling!$B$4:$S$36,7,FALSE)))</f>
        <v>40</v>
      </c>
      <c r="AK25" s="47">
        <f>IF(ISNA(VLOOKUP($AD25,[1]Bowling!$B$4:$S$36,8,FALSE)),0,(VLOOKUP($AD25,[1]Bowling!$B$4:$S$36,8,FALSE)))</f>
        <v>1</v>
      </c>
      <c r="AL25" s="46">
        <f>IF(ISNA(VLOOKUP($AD25,[1]Bowling!$B$4:$S$36,9,FALSE)),0,(VLOOKUP($AD25,[1]Bowling!$B$4:$S$36,9,FALSE)))</f>
        <v>3.4</v>
      </c>
      <c r="AM25" s="46">
        <f>IF(ISNA(VLOOKUP($AD25,[1]Bowling!$B$4:$S$36,10,FALSE)),0,(VLOOKUP($AD25,[1]Bowling!$B$4:$S$36,10,FALSE)))</f>
        <v>11.764705882352942</v>
      </c>
      <c r="AN25" s="46">
        <f>IF(ISNA(VLOOKUP($AD25,[1]Bowling!$B$4:$S$36,11,FALSE)),0,(VLOOKUP($AD25,[1]Bowling!$B$4:$S$36,11,FALSE)))</f>
        <v>40</v>
      </c>
      <c r="AO25" s="48"/>
      <c r="AP25" s="40">
        <f>IF(ISNA(VLOOKUP($AD25,[1]Bowling!$B$4:$S$36,13,FALSE)),0,(VLOOKUP($AD25,[1]Bowling!$B$4:$S$36,13,FALSE)))</f>
        <v>0</v>
      </c>
      <c r="AQ25" s="40">
        <f>IF(ISNA(VLOOKUP($AD25,[1]Bowling!$B$4:$S$36,14,FALSE)),0,(VLOOKUP($AD25,[1]Bowling!$B$4:$S$36,14,FALSE)))</f>
        <v>0</v>
      </c>
      <c r="AR25" s="40">
        <f>IF(ISNA(VLOOKUP($AD25,[1]Bowling!$B$4:$S$36,15,FALSE)),0,(VLOOKUP($AD25,[1]Bowling!$B$4:$S$36,15,FALSE)))</f>
        <v>0</v>
      </c>
      <c r="AS25" s="40">
        <f>IF(ISNA(VLOOKUP($AD25,[1]Bowling!$B$4:$S$36,16,FALSE)),0,(VLOOKUP($AD25,[1]Bowling!$B$4:$S$36,16,FALSE)))</f>
        <v>0</v>
      </c>
      <c r="AT25" s="15"/>
      <c r="AU25" s="49">
        <f>IF(ISNA(VLOOKUP($AD25,[1]Bowling!$B$4:$S$36,18,FALSE)),0,(VLOOKUP($AD25,[1]Bowling!$B$4:$S$36,18,FALSE)))</f>
        <v>12</v>
      </c>
      <c r="AW25" s="33" t="str">
        <f t="shared" si="18"/>
        <v>GREENING, Ed</v>
      </c>
      <c r="AX25" s="34" t="str">
        <f t="shared" si="13"/>
        <v>(WAL)</v>
      </c>
      <c r="AY25" s="40">
        <f>IF(ISNA(VLOOKUP($AW25,[1]Fielding!$B$5:$H$79,3,FALSE)),0,(VLOOKUP($AW25,[1]Fielding!$B$5:$H$79,3,FALSE)))</f>
        <v>0</v>
      </c>
      <c r="AZ25" s="40">
        <f>IF(ISNA(VLOOKUP($AW25,[1]Fielding!$B$5:$H$79,4,FALSE)),0,(VLOOKUP($AW25,[1]Fielding!$B$5:$H$79,4,FALSE)))</f>
        <v>0</v>
      </c>
      <c r="BA25" s="40">
        <f>IF(ISNA(VLOOKUP($AW25,[1]Fielding!$B$5:$H$79,5,FALSE)),0,(VLOOKUP($AW25,[1]Fielding!$B$5:$H$79,5,FALSE)))</f>
        <v>0</v>
      </c>
      <c r="BC25" s="50">
        <f>IF(ISNA(VLOOKUP($AW25,[1]Fielding!$B$5:$H$79,7,FALSE)),0,(VLOOKUP($AW25,[1]Fielding!$B$5:$H$79,7,FALSE)))</f>
        <v>0</v>
      </c>
    </row>
    <row r="26" spans="1:55" ht="13.5" customHeight="1" x14ac:dyDescent="0.25">
      <c r="A26" s="5"/>
      <c r="B26" s="32">
        <f t="shared" si="14"/>
        <v>23</v>
      </c>
      <c r="C26" s="33" t="s">
        <v>65</v>
      </c>
      <c r="D26" s="34" t="s">
        <v>66</v>
      </c>
      <c r="E26" s="35">
        <f t="shared" si="0"/>
        <v>1</v>
      </c>
      <c r="F26" s="36">
        <f t="shared" si="1"/>
        <v>-7</v>
      </c>
      <c r="G26" s="37" t="str">
        <f t="shared" si="2"/>
        <v/>
      </c>
      <c r="H26" s="36">
        <f t="shared" si="3"/>
        <v>18.2</v>
      </c>
      <c r="I26" s="37">
        <f t="shared" si="4"/>
        <v>1</v>
      </c>
      <c r="J26" s="36">
        <f t="shared" si="5"/>
        <v>0</v>
      </c>
      <c r="K26" s="37" t="str">
        <f t="shared" si="15"/>
        <v/>
      </c>
      <c r="L26" s="2"/>
      <c r="M26" s="38">
        <f t="shared" si="16"/>
        <v>11.2</v>
      </c>
      <c r="N26" s="39">
        <f t="shared" si="17"/>
        <v>11.2</v>
      </c>
      <c r="P26" s="15"/>
      <c r="Q26" s="33" t="str">
        <f t="shared" si="8"/>
        <v>WARNER, Kupa</v>
      </c>
      <c r="R26" s="34" t="str">
        <f t="shared" si="9"/>
        <v>(PNG)</v>
      </c>
      <c r="S26" s="40">
        <f>IF(ISNA(VLOOKUP($Q26,[1]Batting!$B$5:$M$103,3,FALSE)),0,(VLOOKUP($Q26,[1]Batting!$B$5:$M$103,3,FALSE)))</f>
        <v>1</v>
      </c>
      <c r="T26" s="41">
        <f>IF(ISNA(VLOOKUP($Q26,[1]Batting!$B$5:$M$103,4,FALSE)),0,(VLOOKUP($Q26,[1]Batting!$B$5:$M$103,4,FALSE)))</f>
        <v>1</v>
      </c>
      <c r="U26" s="41">
        <f>IF(ISNA(VLOOKUP($Q26,[1]Batting!$B$5:$M$103,5,FALSE)),0,(VLOOKUP($Q26,[1]Batting!$B$5:$M$103,5,FALSE)))</f>
        <v>0</v>
      </c>
      <c r="V26" s="41">
        <f>IF(ISNA(VLOOKUP($Q26,[1]Batting!$B$5:$M$103,6,FALSE)),0,(VLOOKUP($Q26,[1]Batting!$B$5:$M$103,6,FALSE)))</f>
        <v>0</v>
      </c>
      <c r="W26" s="42">
        <f>IF(ISNA(VLOOKUP($Q26,[1]Batting!$B$5:$M$103,7,FALSE)),0,(VLOOKUP($Q26,[1]Batting!$B$5:$M$103,7,FALSE)))</f>
        <v>0</v>
      </c>
      <c r="X26" s="41">
        <f>IF(ISNA(VLOOKUP($Q26,[1]Batting!$B$5:$M$103,8,FALSE)),0,(VLOOKUP($Q26,[1]Batting!$B$5:$M$103,8,FALSE)))</f>
        <v>0</v>
      </c>
      <c r="Y26" s="43">
        <f>IF(ISNA(VLOOKUP($Q26,[1]Batting!$B$5:$M$103,9,FALSE)),0,(VLOOKUP($Q26,[1]Batting!$B$5:$M$103,9,FALSE)))</f>
        <v>0</v>
      </c>
      <c r="Z26" s="51" t="str">
        <f>IF(ISNA(VLOOKUP($Q26,[1]Batting!$B$5:$M$103,10,FALSE)),"",(VLOOKUP($Q26,[1]Batting!$B$5:$M$103,10,FALSE)))</f>
        <v/>
      </c>
      <c r="AA26" s="7"/>
      <c r="AB26" s="45">
        <f>IF(ISNA(VLOOKUP($Q26,[1]Batting!$B$5:$M$103,12,FALSE)),0,(VLOOKUP($Q26,[1]Batting!$B$5:$M$103,12,FALSE)))</f>
        <v>-7</v>
      </c>
      <c r="AD26" s="33" t="str">
        <f t="shared" si="10"/>
        <v>WARNER, Kupa</v>
      </c>
      <c r="AE26" s="34" t="str">
        <f t="shared" si="11"/>
        <v>(PNG)</v>
      </c>
      <c r="AF26" s="40">
        <f>IF(ISNA(VLOOKUP($AD26,[1]Bowling!$B$4:$S$36,3,FALSE)),0,(VLOOKUP($AD26,[1]Bowling!$B$4:$S$36,3,FALSE)))</f>
        <v>1</v>
      </c>
      <c r="AG26" s="41">
        <f>IF(ISNA(VLOOKUP($AD26,[1]Bowling!$B$4:$S$36,4,FALSE)),0,(VLOOKUP($AD26,[1]Bowling!$B$4:$S$36,4,FALSE)))</f>
        <v>1</v>
      </c>
      <c r="AH26" s="46">
        <f>IF(ISNA(VLOOKUP($AD26,[1]Bowling!$B$4:$S$36,5,FALSE)),0,(VLOOKUP($AD26,[1]Bowling!$B$4:$S$36,5,FALSE)))</f>
        <v>1</v>
      </c>
      <c r="AI26" s="47">
        <f>IF(ISNA(VLOOKUP($AD26,[1]Bowling!$B$4:$S$36,6,FALSE)),0,(VLOOKUP($AD26,[1]Bowling!$B$4:$S$36,6,FALSE)))</f>
        <v>0</v>
      </c>
      <c r="AJ26" s="47">
        <f>IF(ISNA(VLOOKUP($AD26,[1]Bowling!$B$4:$S$36,7,FALSE)),0,(VLOOKUP($AD26,[1]Bowling!$B$4:$S$36,7,FALSE)))</f>
        <v>9</v>
      </c>
      <c r="AK26" s="47">
        <f>IF(ISNA(VLOOKUP($AD26,[1]Bowling!$B$4:$S$36,8,FALSE)),0,(VLOOKUP($AD26,[1]Bowling!$B$4:$S$36,8,FALSE)))</f>
        <v>1</v>
      </c>
      <c r="AL26" s="46">
        <f>IF(ISNA(VLOOKUP($AD26,[1]Bowling!$B$4:$S$36,9,FALSE)),0,(VLOOKUP($AD26,[1]Bowling!$B$4:$S$36,9,FALSE)))</f>
        <v>1</v>
      </c>
      <c r="AM26" s="46">
        <f>IF(ISNA(VLOOKUP($AD26,[1]Bowling!$B$4:$S$36,10,FALSE)),0,(VLOOKUP($AD26,[1]Bowling!$B$4:$S$36,10,FALSE)))</f>
        <v>9</v>
      </c>
      <c r="AN26" s="46">
        <f>IF(ISNA(VLOOKUP($AD26,[1]Bowling!$B$4:$S$36,11,FALSE)),0,(VLOOKUP($AD26,[1]Bowling!$B$4:$S$36,11,FALSE)))</f>
        <v>9</v>
      </c>
      <c r="AO26" s="48"/>
      <c r="AP26" s="40">
        <f>IF(ISNA(VLOOKUP($AD26,[1]Bowling!$B$4:$S$36,13,FALSE)),0,(VLOOKUP($AD26,[1]Bowling!$B$4:$S$36,13,FALSE)))</f>
        <v>0</v>
      </c>
      <c r="AQ26" s="40">
        <f>IF(ISNA(VLOOKUP($AD26,[1]Bowling!$B$4:$S$36,14,FALSE)),0,(VLOOKUP($AD26,[1]Bowling!$B$4:$S$36,14,FALSE)))</f>
        <v>0</v>
      </c>
      <c r="AR26" s="40">
        <f>IF(ISNA(VLOOKUP($AD26,[1]Bowling!$B$4:$S$36,15,FALSE)),0,(VLOOKUP($AD26,[1]Bowling!$B$4:$S$36,15,FALSE)))</f>
        <v>0</v>
      </c>
      <c r="AS26" s="40">
        <f>IF(ISNA(VLOOKUP($AD26,[1]Bowling!$B$4:$S$36,16,FALSE)),0,(VLOOKUP($AD26,[1]Bowling!$B$4:$S$36,16,FALSE)))</f>
        <v>0</v>
      </c>
      <c r="AT26" s="15"/>
      <c r="AU26" s="49">
        <f>IF(ISNA(VLOOKUP($AD26,[1]Bowling!$B$4:$S$36,18,FALSE)),0,(VLOOKUP($AD26,[1]Bowling!$B$4:$S$36,18,FALSE)))</f>
        <v>18.2</v>
      </c>
      <c r="AW26" s="33" t="str">
        <f t="shared" si="18"/>
        <v>WARNER, Kupa</v>
      </c>
      <c r="AX26" s="34" t="str">
        <f t="shared" si="13"/>
        <v>(PNG)</v>
      </c>
      <c r="AY26" s="40">
        <f>IF(ISNA(VLOOKUP($AW26,[1]Fielding!$B$5:$H$79,3,FALSE)),0,(VLOOKUP($AW26,[1]Fielding!$B$5:$H$79,3,FALSE)))</f>
        <v>0</v>
      </c>
      <c r="AZ26" s="40">
        <f>IF(ISNA(VLOOKUP($AW26,[1]Fielding!$B$5:$H$79,4,FALSE)),0,(VLOOKUP($AW26,[1]Fielding!$B$5:$H$79,4,FALSE)))</f>
        <v>0</v>
      </c>
      <c r="BA26" s="40">
        <f>IF(ISNA(VLOOKUP($AW26,[1]Fielding!$B$5:$H$79,5,FALSE)),0,(VLOOKUP($AW26,[1]Fielding!$B$5:$H$79,5,FALSE)))</f>
        <v>0</v>
      </c>
      <c r="BC26" s="50">
        <f>IF(ISNA(VLOOKUP($AW26,[1]Fielding!$B$5:$H$79,7,FALSE)),0,(VLOOKUP($AW26,[1]Fielding!$B$5:$H$79,7,FALSE)))</f>
        <v>0</v>
      </c>
    </row>
    <row r="27" spans="1:55" ht="13.5" customHeight="1" x14ac:dyDescent="0.25">
      <c r="A27" s="5"/>
      <c r="B27" s="32">
        <f t="shared" si="14"/>
        <v>24</v>
      </c>
      <c r="C27" s="33" t="s">
        <v>67</v>
      </c>
      <c r="D27" s="34" t="s">
        <v>47</v>
      </c>
      <c r="E27" s="35">
        <f t="shared" si="0"/>
        <v>1</v>
      </c>
      <c r="F27" s="36">
        <f t="shared" si="1"/>
        <v>5</v>
      </c>
      <c r="G27" s="37">
        <f t="shared" si="2"/>
        <v>12</v>
      </c>
      <c r="H27" s="36">
        <f t="shared" si="3"/>
        <v>-4.5999999999999996</v>
      </c>
      <c r="I27" s="37" t="str">
        <f t="shared" si="4"/>
        <v/>
      </c>
      <c r="J27" s="36">
        <f t="shared" si="5"/>
        <v>0</v>
      </c>
      <c r="K27" s="37" t="str">
        <f t="shared" si="15"/>
        <v/>
      </c>
      <c r="L27" s="2"/>
      <c r="M27" s="38">
        <f t="shared" si="16"/>
        <v>0.40000000000000036</v>
      </c>
      <c r="N27" s="39">
        <f t="shared" si="17"/>
        <v>0.40000000000000036</v>
      </c>
      <c r="P27" s="1"/>
      <c r="Q27" s="33" t="str">
        <f t="shared" si="8"/>
        <v>AHMAD, Danyal</v>
      </c>
      <c r="R27" s="34" t="str">
        <f t="shared" si="9"/>
        <v>(PAK)</v>
      </c>
      <c r="S27" s="40">
        <f>IF(ISNA(VLOOKUP($Q27,[1]Batting!$B$5:$M$103,3,FALSE)),0,(VLOOKUP($Q27,[1]Batting!$B$5:$M$103,3,FALSE)))</f>
        <v>1</v>
      </c>
      <c r="T27" s="41">
        <f>IF(ISNA(VLOOKUP($Q27,[1]Batting!$B$5:$M$103,4,FALSE)),0,(VLOOKUP($Q27,[1]Batting!$B$5:$M$103,4,FALSE)))</f>
        <v>1</v>
      </c>
      <c r="U27" s="41">
        <f>IF(ISNA(VLOOKUP($Q27,[1]Batting!$B$5:$M$103,5,FALSE)),0,(VLOOKUP($Q27,[1]Batting!$B$5:$M$103,5,FALSE)))</f>
        <v>0</v>
      </c>
      <c r="V27" s="41">
        <f>IF(ISNA(VLOOKUP($Q27,[1]Batting!$B$5:$M$103,6,FALSE)),0,(VLOOKUP($Q27,[1]Batting!$B$5:$M$103,6,FALSE)))</f>
        <v>12</v>
      </c>
      <c r="W27" s="42">
        <f>IF(ISNA(VLOOKUP($Q27,[1]Batting!$B$5:$M$103,7,FALSE)),0,(VLOOKUP($Q27,[1]Batting!$B$5:$M$103,7,FALSE)))</f>
        <v>12</v>
      </c>
      <c r="X27" s="41">
        <f>IF(ISNA(VLOOKUP($Q27,[1]Batting!$B$5:$M$103,8,FALSE)),0,(VLOOKUP($Q27,[1]Batting!$B$5:$M$103,8,FALSE)))</f>
        <v>0</v>
      </c>
      <c r="Y27" s="43">
        <f>IF(ISNA(VLOOKUP($Q27,[1]Batting!$B$5:$M$103,9,FALSE)),0,(VLOOKUP($Q27,[1]Batting!$B$5:$M$103,9,FALSE)))</f>
        <v>12</v>
      </c>
      <c r="Z27" s="51" t="str">
        <f>IF(ISNA(VLOOKUP($Q27,[1]Batting!$B$5:$M$103,10,FALSE)),"",(VLOOKUP($Q27,[1]Batting!$B$5:$M$103,10,FALSE)))</f>
        <v/>
      </c>
      <c r="AA27" s="7"/>
      <c r="AB27" s="45">
        <f>IF(ISNA(VLOOKUP($Q27,[1]Batting!$B$5:$M$103,12,FALSE)),0,(VLOOKUP($Q27,[1]Batting!$B$5:$M$103,12,FALSE)))</f>
        <v>5</v>
      </c>
      <c r="AD27" s="33" t="str">
        <f t="shared" si="10"/>
        <v>AHMAD, Danyal</v>
      </c>
      <c r="AE27" s="34" t="str">
        <f t="shared" si="11"/>
        <v>(PAK)</v>
      </c>
      <c r="AF27" s="40">
        <f>IF(ISNA(VLOOKUP($AD27,[1]Bowling!$B$4:$S$36,3,FALSE)),0,(VLOOKUP($AD27,[1]Bowling!$B$4:$S$36,3,FALSE)))</f>
        <v>1</v>
      </c>
      <c r="AG27" s="41">
        <f>IF(ISNA(VLOOKUP($AD27,[1]Bowling!$B$4:$S$36,4,FALSE)),0,(VLOOKUP($AD27,[1]Bowling!$B$4:$S$36,4,FALSE)))</f>
        <v>1</v>
      </c>
      <c r="AH27" s="46">
        <f>IF(ISNA(VLOOKUP($AD27,[1]Bowling!$B$4:$S$36,5,FALSE)),0,(VLOOKUP($AD27,[1]Bowling!$B$4:$S$36,5,FALSE)))</f>
        <v>3</v>
      </c>
      <c r="AI27" s="47">
        <f>IF(ISNA(VLOOKUP($AD27,[1]Bowling!$B$4:$S$36,6,FALSE)),0,(VLOOKUP($AD27,[1]Bowling!$B$4:$S$36,6,FALSE)))</f>
        <v>0</v>
      </c>
      <c r="AJ27" s="47">
        <f>IF(ISNA(VLOOKUP($AD27,[1]Bowling!$B$4:$S$36,7,FALSE)),0,(VLOOKUP($AD27,[1]Bowling!$B$4:$S$36,7,FALSE)))</f>
        <v>23</v>
      </c>
      <c r="AK27" s="47">
        <f>IF(ISNA(VLOOKUP($AD27,[1]Bowling!$B$4:$S$36,8,FALSE)),0,(VLOOKUP($AD27,[1]Bowling!$B$4:$S$36,8,FALSE)))</f>
        <v>0</v>
      </c>
      <c r="AL27" s="46" t="str">
        <f>IF(ISNA(VLOOKUP($AD27,[1]Bowling!$B$4:$S$36,9,FALSE)),0,(VLOOKUP($AD27,[1]Bowling!$B$4:$S$36,9,FALSE)))</f>
        <v>-</v>
      </c>
      <c r="AM27" s="46">
        <f>IF(ISNA(VLOOKUP($AD27,[1]Bowling!$B$4:$S$36,10,FALSE)),0,(VLOOKUP($AD27,[1]Bowling!$B$4:$S$36,10,FALSE)))</f>
        <v>7.666666666666667</v>
      </c>
      <c r="AN27" s="46" t="str">
        <f>IF(ISNA(VLOOKUP($AD27,[1]Bowling!$B$4:$S$36,11,FALSE)),0,(VLOOKUP($AD27,[1]Bowling!$B$4:$S$36,11,FALSE)))</f>
        <v>-</v>
      </c>
      <c r="AO27" s="48"/>
      <c r="AP27" s="40">
        <f>IF(ISNA(VLOOKUP($AD27,[1]Bowling!$B$4:$S$36,13,FALSE)),0,(VLOOKUP($AD27,[1]Bowling!$B$4:$S$36,13,FALSE)))</f>
        <v>0</v>
      </c>
      <c r="AQ27" s="40">
        <f>IF(ISNA(VLOOKUP($AD27,[1]Bowling!$B$4:$S$36,14,FALSE)),0,(VLOOKUP($AD27,[1]Bowling!$B$4:$S$36,14,FALSE)))</f>
        <v>0</v>
      </c>
      <c r="AR27" s="40">
        <f>IF(ISNA(VLOOKUP($AD27,[1]Bowling!$B$4:$S$36,15,FALSE)),0,(VLOOKUP($AD27,[1]Bowling!$B$4:$S$36,15,FALSE)))</f>
        <v>0</v>
      </c>
      <c r="AS27" s="40">
        <f>IF(ISNA(VLOOKUP($AD27,[1]Bowling!$B$4:$S$36,16,FALSE)),0,(VLOOKUP($AD27,[1]Bowling!$B$4:$S$36,16,FALSE)))</f>
        <v>0</v>
      </c>
      <c r="AT27" s="15"/>
      <c r="AU27" s="49">
        <f>IF(ISNA(VLOOKUP($AD27,[1]Bowling!$B$4:$S$36,18,FALSE)),0,(VLOOKUP($AD27,[1]Bowling!$B$4:$S$36,18,FALSE)))</f>
        <v>-4.5999999999999996</v>
      </c>
      <c r="AW27" s="33" t="str">
        <f t="shared" si="18"/>
        <v>AHMAD, Danyal</v>
      </c>
      <c r="AX27" s="34" t="str">
        <f t="shared" si="13"/>
        <v>(PAK)</v>
      </c>
      <c r="AY27" s="40">
        <f>IF(ISNA(VLOOKUP($AW27,[1]Fielding!$B$5:$H$79,3,FALSE)),0,(VLOOKUP($AW27,[1]Fielding!$B$5:$H$79,3,FALSE)))</f>
        <v>0</v>
      </c>
      <c r="AZ27" s="40">
        <f>IF(ISNA(VLOOKUP($AW27,[1]Fielding!$B$5:$H$79,4,FALSE)),0,(VLOOKUP($AW27,[1]Fielding!$B$5:$H$79,4,FALSE)))</f>
        <v>0</v>
      </c>
      <c r="BA27" s="40">
        <f>IF(ISNA(VLOOKUP($AW27,[1]Fielding!$B$5:$H$79,5,FALSE)),0,(VLOOKUP($AW27,[1]Fielding!$B$5:$H$79,5,FALSE)))</f>
        <v>0</v>
      </c>
      <c r="BC27" s="50">
        <f>IF(ISNA(VLOOKUP($AW27,[1]Fielding!$B$5:$H$79,7,FALSE)),0,(VLOOKUP($AW27,[1]Fielding!$B$5:$H$79,7,FALSE)))</f>
        <v>0</v>
      </c>
    </row>
    <row r="28" spans="1:55" ht="13.5" customHeight="1" x14ac:dyDescent="0.25">
      <c r="A28" s="5"/>
      <c r="B28" s="32">
        <f t="shared" si="14"/>
        <v>25</v>
      </c>
      <c r="C28" s="33" t="s">
        <v>68</v>
      </c>
      <c r="D28" s="34" t="s">
        <v>35</v>
      </c>
      <c r="E28" s="35">
        <f t="shared" si="0"/>
        <v>1</v>
      </c>
      <c r="F28" s="36">
        <f t="shared" si="1"/>
        <v>2</v>
      </c>
      <c r="G28" s="37">
        <f t="shared" si="2"/>
        <v>9</v>
      </c>
      <c r="H28" s="36">
        <f t="shared" si="3"/>
        <v>-4.5999999999999996</v>
      </c>
      <c r="I28" s="37" t="str">
        <f t="shared" si="4"/>
        <v/>
      </c>
      <c r="J28" s="36">
        <f t="shared" si="5"/>
        <v>0</v>
      </c>
      <c r="K28" s="37" t="str">
        <f t="shared" si="15"/>
        <v/>
      </c>
      <c r="L28" s="2"/>
      <c r="M28" s="38">
        <f t="shared" si="16"/>
        <v>-2.5999999999999996</v>
      </c>
      <c r="N28" s="39">
        <f t="shared" si="17"/>
        <v>-2.5999999999999996</v>
      </c>
      <c r="P28" s="1"/>
      <c r="Q28" s="33" t="str">
        <f t="shared" si="8"/>
        <v>FORD, Terrence</v>
      </c>
      <c r="R28" s="34" t="str">
        <f t="shared" si="9"/>
        <v>(ENG)</v>
      </c>
      <c r="S28" s="40">
        <f>IF(ISNA(VLOOKUP($Q28,[1]Batting!$B$5:$M$103,3,FALSE)),0,(VLOOKUP($Q28,[1]Batting!$B$5:$M$103,3,FALSE)))</f>
        <v>1</v>
      </c>
      <c r="T28" s="41">
        <f>IF(ISNA(VLOOKUP($Q28,[1]Batting!$B$5:$M$103,4,FALSE)),0,(VLOOKUP($Q28,[1]Batting!$B$5:$M$103,4,FALSE)))</f>
        <v>1</v>
      </c>
      <c r="U28" s="41">
        <f>IF(ISNA(VLOOKUP($Q28,[1]Batting!$B$5:$M$103,5,FALSE)),0,(VLOOKUP($Q28,[1]Batting!$B$5:$M$103,5,FALSE)))</f>
        <v>0</v>
      </c>
      <c r="V28" s="41">
        <f>IF(ISNA(VLOOKUP($Q28,[1]Batting!$B$5:$M$103,6,FALSE)),0,(VLOOKUP($Q28,[1]Batting!$B$5:$M$103,6,FALSE)))</f>
        <v>9</v>
      </c>
      <c r="W28" s="42">
        <f>IF(ISNA(VLOOKUP($Q28,[1]Batting!$B$5:$M$103,7,FALSE)),0,(VLOOKUP($Q28,[1]Batting!$B$5:$M$103,7,FALSE)))</f>
        <v>9</v>
      </c>
      <c r="X28" s="41">
        <f>IF(ISNA(VLOOKUP($Q28,[1]Batting!$B$5:$M$103,8,FALSE)),0,(VLOOKUP($Q28,[1]Batting!$B$5:$M$103,8,FALSE)))</f>
        <v>0</v>
      </c>
      <c r="Y28" s="43">
        <f>IF(ISNA(VLOOKUP($Q28,[1]Batting!$B$5:$M$103,9,FALSE)),0,(VLOOKUP($Q28,[1]Batting!$B$5:$M$103,9,FALSE)))</f>
        <v>9</v>
      </c>
      <c r="Z28" s="51" t="str">
        <f>IF(ISNA(VLOOKUP($Q28,[1]Batting!$B$5:$M$103,10,FALSE)),"",(VLOOKUP($Q28,[1]Batting!$B$5:$M$103,10,FALSE)))</f>
        <v/>
      </c>
      <c r="AA28" s="7"/>
      <c r="AB28" s="45">
        <f>IF(ISNA(VLOOKUP($Q28,[1]Batting!$B$5:$M$103,12,FALSE)),0,(VLOOKUP($Q28,[1]Batting!$B$5:$M$103,12,FALSE)))</f>
        <v>2</v>
      </c>
      <c r="AD28" s="33" t="str">
        <f t="shared" si="10"/>
        <v>FORD, Terrence</v>
      </c>
      <c r="AE28" s="34" t="str">
        <f t="shared" si="11"/>
        <v>(ENG)</v>
      </c>
      <c r="AF28" s="40">
        <f>IF(ISNA(VLOOKUP($AD28,[1]Bowling!$B$4:$S$36,3,FALSE)),0,(VLOOKUP($AD28,[1]Bowling!$B$4:$S$36,3,FALSE)))</f>
        <v>1</v>
      </c>
      <c r="AG28" s="41">
        <f>IF(ISNA(VLOOKUP($AD28,[1]Bowling!$B$4:$S$36,4,FALSE)),0,(VLOOKUP($AD28,[1]Bowling!$B$4:$S$36,4,FALSE)))</f>
        <v>1</v>
      </c>
      <c r="AH28" s="46">
        <f>IF(ISNA(VLOOKUP($AD28,[1]Bowling!$B$4:$S$36,5,FALSE)),0,(VLOOKUP($AD28,[1]Bowling!$B$4:$S$36,5,FALSE)))</f>
        <v>3</v>
      </c>
      <c r="AI28" s="47">
        <f>IF(ISNA(VLOOKUP($AD28,[1]Bowling!$B$4:$S$36,6,FALSE)),0,(VLOOKUP($AD28,[1]Bowling!$B$4:$S$36,6,FALSE)))</f>
        <v>0</v>
      </c>
      <c r="AJ28" s="47">
        <f>IF(ISNA(VLOOKUP($AD28,[1]Bowling!$B$4:$S$36,7,FALSE)),0,(VLOOKUP($AD28,[1]Bowling!$B$4:$S$36,7,FALSE)))</f>
        <v>23</v>
      </c>
      <c r="AK28" s="47">
        <f>IF(ISNA(VLOOKUP($AD28,[1]Bowling!$B$4:$S$36,8,FALSE)),0,(VLOOKUP($AD28,[1]Bowling!$B$4:$S$36,8,FALSE)))</f>
        <v>0</v>
      </c>
      <c r="AL28" s="46" t="str">
        <f>IF(ISNA(VLOOKUP($AD28,[1]Bowling!$B$4:$S$36,9,FALSE)),0,(VLOOKUP($AD28,[1]Bowling!$B$4:$S$36,9,FALSE)))</f>
        <v>-</v>
      </c>
      <c r="AM28" s="46">
        <f>IF(ISNA(VLOOKUP($AD28,[1]Bowling!$B$4:$S$36,10,FALSE)),0,(VLOOKUP($AD28,[1]Bowling!$B$4:$S$36,10,FALSE)))</f>
        <v>7.666666666666667</v>
      </c>
      <c r="AN28" s="46" t="str">
        <f>IF(ISNA(VLOOKUP($AD28,[1]Bowling!$B$4:$S$36,11,FALSE)),0,(VLOOKUP($AD28,[1]Bowling!$B$4:$S$36,11,FALSE)))</f>
        <v>-</v>
      </c>
      <c r="AO28" s="48"/>
      <c r="AP28" s="40">
        <f>IF(ISNA(VLOOKUP($AD28,[1]Bowling!$B$4:$S$36,13,FALSE)),0,(VLOOKUP($AD28,[1]Bowling!$B$4:$S$36,13,FALSE)))</f>
        <v>0</v>
      </c>
      <c r="AQ28" s="40">
        <f>IF(ISNA(VLOOKUP($AD28,[1]Bowling!$B$4:$S$36,14,FALSE)),0,(VLOOKUP($AD28,[1]Bowling!$B$4:$S$36,14,FALSE)))</f>
        <v>0</v>
      </c>
      <c r="AR28" s="40">
        <f>IF(ISNA(VLOOKUP($AD28,[1]Bowling!$B$4:$S$36,15,FALSE)),0,(VLOOKUP($AD28,[1]Bowling!$B$4:$S$36,15,FALSE)))</f>
        <v>0</v>
      </c>
      <c r="AS28" s="40">
        <f>IF(ISNA(VLOOKUP($AD28,[1]Bowling!$B$4:$S$36,16,FALSE)),0,(VLOOKUP($AD28,[1]Bowling!$B$4:$S$36,16,FALSE)))</f>
        <v>0</v>
      </c>
      <c r="AT28" s="15"/>
      <c r="AU28" s="49">
        <f>IF(ISNA(VLOOKUP($AD28,[1]Bowling!$B$4:$S$36,18,FALSE)),0,(VLOOKUP($AD28,[1]Bowling!$B$4:$S$36,18,FALSE)))</f>
        <v>-4.5999999999999996</v>
      </c>
      <c r="AW28" s="33" t="str">
        <f t="shared" si="18"/>
        <v>FORD, Terrence</v>
      </c>
      <c r="AX28" s="34" t="str">
        <f t="shared" si="13"/>
        <v>(ENG)</v>
      </c>
      <c r="AY28" s="40">
        <f>IF(ISNA(VLOOKUP($AW28,[1]Fielding!$B$5:$H$79,3,FALSE)),0,(VLOOKUP($AW28,[1]Fielding!$B$5:$H$79,3,FALSE)))</f>
        <v>0</v>
      </c>
      <c r="AZ28" s="40">
        <f>IF(ISNA(VLOOKUP($AW28,[1]Fielding!$B$5:$H$79,4,FALSE)),0,(VLOOKUP($AW28,[1]Fielding!$B$5:$H$79,4,FALSE)))</f>
        <v>0</v>
      </c>
      <c r="BA28" s="40">
        <f>IF(ISNA(VLOOKUP($AW28,[1]Fielding!$B$5:$H$79,5,FALSE)),0,(VLOOKUP($AW28,[1]Fielding!$B$5:$H$79,5,FALSE)))</f>
        <v>0</v>
      </c>
      <c r="BC28" s="50">
        <f>IF(ISNA(VLOOKUP($AW28,[1]Fielding!$B$5:$H$79,7,FALSE)),0,(VLOOKUP($AW28,[1]Fielding!$B$5:$H$79,7,FALSE)))</f>
        <v>0</v>
      </c>
    </row>
    <row r="29" spans="1:55" ht="13.5" customHeight="1" x14ac:dyDescent="0.25">
      <c r="A29" s="5"/>
      <c r="B29" s="32">
        <f t="shared" si="14"/>
        <v>26</v>
      </c>
      <c r="C29" s="33" t="s">
        <v>69</v>
      </c>
      <c r="D29" s="34" t="s">
        <v>35</v>
      </c>
      <c r="E29" s="35">
        <f t="shared" si="0"/>
        <v>1</v>
      </c>
      <c r="F29" s="36">
        <f t="shared" si="1"/>
        <v>-7</v>
      </c>
      <c r="G29" s="37" t="str">
        <f t="shared" si="2"/>
        <v/>
      </c>
      <c r="H29" s="36">
        <f t="shared" si="3"/>
        <v>0</v>
      </c>
      <c r="I29" s="37" t="str">
        <f t="shared" si="4"/>
        <v/>
      </c>
      <c r="J29" s="36">
        <f t="shared" si="5"/>
        <v>0</v>
      </c>
      <c r="K29" s="37" t="str">
        <f t="shared" si="15"/>
        <v/>
      </c>
      <c r="L29" s="2"/>
      <c r="M29" s="38">
        <f t="shared" si="16"/>
        <v>-7</v>
      </c>
      <c r="N29" s="39">
        <f t="shared" si="17"/>
        <v>-7</v>
      </c>
      <c r="P29" s="15"/>
      <c r="Q29" s="33" t="str">
        <f t="shared" si="8"/>
        <v>KARA, Pravesh</v>
      </c>
      <c r="R29" s="34" t="str">
        <f t="shared" si="9"/>
        <v>(ENG)</v>
      </c>
      <c r="S29" s="40">
        <f>IF(ISNA(VLOOKUP($Q29,[1]Batting!$B$5:$M$103,3,FALSE)),0,(VLOOKUP($Q29,[1]Batting!$B$5:$M$103,3,FALSE)))</f>
        <v>1</v>
      </c>
      <c r="T29" s="41">
        <f>IF(ISNA(VLOOKUP($Q29,[1]Batting!$B$5:$M$103,4,FALSE)),0,(VLOOKUP($Q29,[1]Batting!$B$5:$M$103,4,FALSE)))</f>
        <v>1</v>
      </c>
      <c r="U29" s="41">
        <f>IF(ISNA(VLOOKUP($Q29,[1]Batting!$B$5:$M$103,5,FALSE)),0,(VLOOKUP($Q29,[1]Batting!$B$5:$M$103,5,FALSE)))</f>
        <v>0</v>
      </c>
      <c r="V29" s="41">
        <f>IF(ISNA(VLOOKUP($Q29,[1]Batting!$B$5:$M$103,6,FALSE)),0,(VLOOKUP($Q29,[1]Batting!$B$5:$M$103,6,FALSE)))</f>
        <v>0</v>
      </c>
      <c r="W29" s="42">
        <f>IF(ISNA(VLOOKUP($Q29,[1]Batting!$B$5:$M$103,7,FALSE)),0,(VLOOKUP($Q29,[1]Batting!$B$5:$M$103,7,FALSE)))</f>
        <v>0</v>
      </c>
      <c r="X29" s="41">
        <f>IF(ISNA(VLOOKUP($Q29,[1]Batting!$B$5:$M$103,8,FALSE)),0,(VLOOKUP($Q29,[1]Batting!$B$5:$M$103,8,FALSE)))</f>
        <v>0</v>
      </c>
      <c r="Y29" s="43">
        <f>IF(ISNA(VLOOKUP($Q29,[1]Batting!$B$5:$M$103,9,FALSE)),0,(VLOOKUP($Q29,[1]Batting!$B$5:$M$103,9,FALSE)))</f>
        <v>0</v>
      </c>
      <c r="Z29" s="51" t="str">
        <f>IF(ISNA(VLOOKUP($Q29,[1]Batting!$B$5:$M$103,10,FALSE)),"",(VLOOKUP($Q29,[1]Batting!$B$5:$M$103,10,FALSE)))</f>
        <v/>
      </c>
      <c r="AA29" s="7"/>
      <c r="AB29" s="45">
        <f>IF(ISNA(VLOOKUP($Q29,[1]Batting!$B$5:$M$103,12,FALSE)),0,(VLOOKUP($Q29,[1]Batting!$B$5:$M$103,12,FALSE)))</f>
        <v>-7</v>
      </c>
      <c r="AD29" s="33" t="str">
        <f t="shared" si="10"/>
        <v>KARA, Pravesh</v>
      </c>
      <c r="AE29" s="34" t="str">
        <f t="shared" si="11"/>
        <v>(ENG)</v>
      </c>
      <c r="AF29" s="40">
        <f>IF(ISNA(VLOOKUP($AD29,[1]Bowling!$B$4:$S$36,3,FALSE)),0,(VLOOKUP($AD29,[1]Bowling!$B$4:$S$36,3,FALSE)))</f>
        <v>0</v>
      </c>
      <c r="AG29" s="41">
        <f>IF(ISNA(VLOOKUP($AD29,[1]Bowling!$B$4:$S$36,4,FALSE)),0,(VLOOKUP($AD29,[1]Bowling!$B$4:$S$36,4,FALSE)))</f>
        <v>0</v>
      </c>
      <c r="AH29" s="46">
        <f>IF(ISNA(VLOOKUP($AD29,[1]Bowling!$B$4:$S$36,5,FALSE)),0,(VLOOKUP($AD29,[1]Bowling!$B$4:$S$36,5,FALSE)))</f>
        <v>0</v>
      </c>
      <c r="AI29" s="47">
        <f>IF(ISNA(VLOOKUP($AD29,[1]Bowling!$B$4:$S$36,6,FALSE)),0,(VLOOKUP($AD29,[1]Bowling!$B$4:$S$36,6,FALSE)))</f>
        <v>0</v>
      </c>
      <c r="AJ29" s="47">
        <f>IF(ISNA(VLOOKUP($AD29,[1]Bowling!$B$4:$S$36,7,FALSE)),0,(VLOOKUP($AD29,[1]Bowling!$B$4:$S$36,7,FALSE)))</f>
        <v>0</v>
      </c>
      <c r="AK29" s="47">
        <f>IF(ISNA(VLOOKUP($AD29,[1]Bowling!$B$4:$S$36,8,FALSE)),0,(VLOOKUP($AD29,[1]Bowling!$B$4:$S$36,8,FALSE)))</f>
        <v>0</v>
      </c>
      <c r="AL29" s="46">
        <f>IF(ISNA(VLOOKUP($AD29,[1]Bowling!$B$4:$S$36,9,FALSE)),0,(VLOOKUP($AD29,[1]Bowling!$B$4:$S$36,9,FALSE)))</f>
        <v>0</v>
      </c>
      <c r="AM29" s="46">
        <f>IF(ISNA(VLOOKUP($AD29,[1]Bowling!$B$4:$S$36,10,FALSE)),0,(VLOOKUP($AD29,[1]Bowling!$B$4:$S$36,10,FALSE)))</f>
        <v>0</v>
      </c>
      <c r="AN29" s="46">
        <f>IF(ISNA(VLOOKUP($AD29,[1]Bowling!$B$4:$S$36,11,FALSE)),0,(VLOOKUP($AD29,[1]Bowling!$B$4:$S$36,11,FALSE)))</f>
        <v>0</v>
      </c>
      <c r="AO29" s="48"/>
      <c r="AP29" s="40">
        <f>IF(ISNA(VLOOKUP($AD29,[1]Bowling!$B$4:$S$36,13,FALSE)),0,(VLOOKUP($AD29,[1]Bowling!$B$4:$S$36,13,FALSE)))</f>
        <v>0</v>
      </c>
      <c r="AQ29" s="40">
        <f>IF(ISNA(VLOOKUP($AD29,[1]Bowling!$B$4:$S$36,14,FALSE)),0,(VLOOKUP($AD29,[1]Bowling!$B$4:$S$36,14,FALSE)))</f>
        <v>0</v>
      </c>
      <c r="AR29" s="40">
        <f>IF(ISNA(VLOOKUP($AD29,[1]Bowling!$B$4:$S$36,15,FALSE)),0,(VLOOKUP($AD29,[1]Bowling!$B$4:$S$36,15,FALSE)))</f>
        <v>0</v>
      </c>
      <c r="AS29" s="40">
        <f>IF(ISNA(VLOOKUP($AD29,[1]Bowling!$B$4:$S$36,16,FALSE)),0,(VLOOKUP($AD29,[1]Bowling!$B$4:$S$36,16,FALSE)))</f>
        <v>0</v>
      </c>
      <c r="AT29" s="15"/>
      <c r="AU29" s="49">
        <f>IF(ISNA(VLOOKUP($AD29,[1]Bowling!$B$4:$S$36,18,FALSE)),0,(VLOOKUP($AD29,[1]Bowling!$B$4:$S$36,18,FALSE)))</f>
        <v>0</v>
      </c>
      <c r="AW29" s="33" t="str">
        <f t="shared" si="18"/>
        <v>KARA, Pravesh</v>
      </c>
      <c r="AX29" s="34" t="str">
        <f t="shared" si="13"/>
        <v>(ENG)</v>
      </c>
      <c r="AY29" s="40">
        <f>IF(ISNA(VLOOKUP($AW29,[1]Fielding!$B$5:$H$79,3,FALSE)),0,(VLOOKUP($AW29,[1]Fielding!$B$5:$H$79,3,FALSE)))</f>
        <v>0</v>
      </c>
      <c r="AZ29" s="40">
        <f>IF(ISNA(VLOOKUP($AW29,[1]Fielding!$B$5:$H$79,4,FALSE)),0,(VLOOKUP($AW29,[1]Fielding!$B$5:$H$79,4,FALSE)))</f>
        <v>0</v>
      </c>
      <c r="BA29" s="40">
        <f>IF(ISNA(VLOOKUP($AW29,[1]Fielding!$B$5:$H$79,5,FALSE)),0,(VLOOKUP($AW29,[1]Fielding!$B$5:$H$79,5,FALSE)))</f>
        <v>0</v>
      </c>
      <c r="BC29" s="50">
        <f>IF(ISNA(VLOOKUP($AW29,[1]Fielding!$B$5:$H$79,7,FALSE)),0,(VLOOKUP($AW29,[1]Fielding!$B$5:$H$79,7,FALSE)))</f>
        <v>0</v>
      </c>
    </row>
    <row r="30" spans="1:55" ht="13.5" customHeight="1" x14ac:dyDescent="0.25">
      <c r="A30" s="5"/>
      <c r="B30" s="32">
        <f t="shared" si="14"/>
        <v>27</v>
      </c>
      <c r="C30" s="33" t="s">
        <v>70</v>
      </c>
      <c r="D30" s="34" t="s">
        <v>49</v>
      </c>
      <c r="E30" s="35">
        <f t="shared" si="0"/>
        <v>1</v>
      </c>
      <c r="F30" s="36">
        <f t="shared" si="1"/>
        <v>-7</v>
      </c>
      <c r="G30" s="37" t="str">
        <f t="shared" si="2"/>
        <v/>
      </c>
      <c r="H30" s="36">
        <f t="shared" si="3"/>
        <v>0</v>
      </c>
      <c r="I30" s="37" t="str">
        <f t="shared" si="4"/>
        <v/>
      </c>
      <c r="J30" s="36">
        <f t="shared" si="5"/>
        <v>0</v>
      </c>
      <c r="K30" s="37" t="str">
        <f t="shared" si="15"/>
        <v/>
      </c>
      <c r="L30" s="2"/>
      <c r="M30" s="38">
        <f t="shared" si="16"/>
        <v>-7</v>
      </c>
      <c r="N30" s="39">
        <f t="shared" si="17"/>
        <v>-7</v>
      </c>
      <c r="P30" s="20"/>
      <c r="Q30" s="33" t="str">
        <f t="shared" si="8"/>
        <v>THACKER, Jai</v>
      </c>
      <c r="R30" s="34" t="str">
        <f t="shared" si="9"/>
        <v>(IND)</v>
      </c>
      <c r="S30" s="40">
        <f>IF(ISNA(VLOOKUP($Q30,[1]Batting!$B$5:$M$103,3,FALSE)),0,(VLOOKUP($Q30,[1]Batting!$B$5:$M$103,3,FALSE)))</f>
        <v>1</v>
      </c>
      <c r="T30" s="41">
        <f>IF(ISNA(VLOOKUP($Q30,[1]Batting!$B$5:$M$103,4,FALSE)),0,(VLOOKUP($Q30,[1]Batting!$B$5:$M$103,4,FALSE)))</f>
        <v>1</v>
      </c>
      <c r="U30" s="41">
        <f>IF(ISNA(VLOOKUP($Q30,[1]Batting!$B$5:$M$103,5,FALSE)),0,(VLOOKUP($Q30,[1]Batting!$B$5:$M$103,5,FALSE)))</f>
        <v>0</v>
      </c>
      <c r="V30" s="41">
        <f>IF(ISNA(VLOOKUP($Q30,[1]Batting!$B$5:$M$103,6,FALSE)),0,(VLOOKUP($Q30,[1]Batting!$B$5:$M$103,6,FALSE)))</f>
        <v>0</v>
      </c>
      <c r="W30" s="42">
        <f>IF(ISNA(VLOOKUP($Q30,[1]Batting!$B$5:$M$103,7,FALSE)),0,(VLOOKUP($Q30,[1]Batting!$B$5:$M$103,7,FALSE)))</f>
        <v>0</v>
      </c>
      <c r="X30" s="41">
        <f>IF(ISNA(VLOOKUP($Q30,[1]Batting!$B$5:$M$103,8,FALSE)),0,(VLOOKUP($Q30,[1]Batting!$B$5:$M$103,8,FALSE)))</f>
        <v>0</v>
      </c>
      <c r="Y30" s="43">
        <f>IF(ISNA(VLOOKUP($Q30,[1]Batting!$B$5:$M$103,9,FALSE)),0,(VLOOKUP($Q30,[1]Batting!$B$5:$M$103,9,FALSE)))</f>
        <v>0</v>
      </c>
      <c r="Z30" s="51" t="str">
        <f>IF(ISNA(VLOOKUP($Q30,[1]Batting!$B$5:$M$103,10,FALSE)),"",(VLOOKUP($Q30,[1]Batting!$B$5:$M$103,10,FALSE)))</f>
        <v/>
      </c>
      <c r="AA30" s="7"/>
      <c r="AB30" s="45">
        <f>IF(ISNA(VLOOKUP($Q30,[1]Batting!$B$5:$M$103,12,FALSE)),0,(VLOOKUP($Q30,[1]Batting!$B$5:$M$103,12,FALSE)))</f>
        <v>-7</v>
      </c>
      <c r="AD30" s="33" t="str">
        <f t="shared" si="10"/>
        <v>THACKER, Jai</v>
      </c>
      <c r="AE30" s="34" t="str">
        <f t="shared" si="11"/>
        <v>(IND)</v>
      </c>
      <c r="AF30" s="40">
        <f>IF(ISNA(VLOOKUP($AD30,[1]Bowling!$B$4:$S$36,3,FALSE)),0,(VLOOKUP($AD30,[1]Bowling!$B$4:$S$36,3,FALSE)))</f>
        <v>0</v>
      </c>
      <c r="AG30" s="41">
        <f>IF(ISNA(VLOOKUP($AD30,[1]Bowling!$B$4:$S$36,4,FALSE)),0,(VLOOKUP($AD30,[1]Bowling!$B$4:$S$36,4,FALSE)))</f>
        <v>0</v>
      </c>
      <c r="AH30" s="46">
        <f>IF(ISNA(VLOOKUP($AD30,[1]Bowling!$B$4:$S$36,5,FALSE)),0,(VLOOKUP($AD30,[1]Bowling!$B$4:$S$36,5,FALSE)))</f>
        <v>0</v>
      </c>
      <c r="AI30" s="47">
        <f>IF(ISNA(VLOOKUP($AD30,[1]Bowling!$B$4:$S$36,6,FALSE)),0,(VLOOKUP($AD30,[1]Bowling!$B$4:$S$36,6,FALSE)))</f>
        <v>0</v>
      </c>
      <c r="AJ30" s="47">
        <f>IF(ISNA(VLOOKUP($AD30,[1]Bowling!$B$4:$S$36,7,FALSE)),0,(VLOOKUP($AD30,[1]Bowling!$B$4:$S$36,7,FALSE)))</f>
        <v>0</v>
      </c>
      <c r="AK30" s="47">
        <f>IF(ISNA(VLOOKUP($AD30,[1]Bowling!$B$4:$S$36,8,FALSE)),0,(VLOOKUP($AD30,[1]Bowling!$B$4:$S$36,8,FALSE)))</f>
        <v>0</v>
      </c>
      <c r="AL30" s="46">
        <f>IF(ISNA(VLOOKUP($AD30,[1]Bowling!$B$4:$S$36,9,FALSE)),0,(VLOOKUP($AD30,[1]Bowling!$B$4:$S$36,9,FALSE)))</f>
        <v>0</v>
      </c>
      <c r="AM30" s="46">
        <f>IF(ISNA(VLOOKUP($AD30,[1]Bowling!$B$4:$S$36,10,FALSE)),0,(VLOOKUP($AD30,[1]Bowling!$B$4:$S$36,10,FALSE)))</f>
        <v>0</v>
      </c>
      <c r="AN30" s="46">
        <f>IF(ISNA(VLOOKUP($AD30,[1]Bowling!$B$4:$S$36,11,FALSE)),0,(VLOOKUP($AD30,[1]Bowling!$B$4:$S$36,11,FALSE)))</f>
        <v>0</v>
      </c>
      <c r="AO30" s="48"/>
      <c r="AP30" s="40">
        <f>IF(ISNA(VLOOKUP($AD30,[1]Bowling!$B$4:$S$36,13,FALSE)),0,(VLOOKUP($AD30,[1]Bowling!$B$4:$S$36,13,FALSE)))</f>
        <v>0</v>
      </c>
      <c r="AQ30" s="40">
        <f>IF(ISNA(VLOOKUP($AD30,[1]Bowling!$B$4:$S$36,14,FALSE)),0,(VLOOKUP($AD30,[1]Bowling!$B$4:$S$36,14,FALSE)))</f>
        <v>0</v>
      </c>
      <c r="AR30" s="40">
        <f>IF(ISNA(VLOOKUP($AD30,[1]Bowling!$B$4:$S$36,15,FALSE)),0,(VLOOKUP($AD30,[1]Bowling!$B$4:$S$36,15,FALSE)))</f>
        <v>0</v>
      </c>
      <c r="AS30" s="40">
        <f>IF(ISNA(VLOOKUP($AD30,[1]Bowling!$B$4:$S$36,16,FALSE)),0,(VLOOKUP($AD30,[1]Bowling!$B$4:$S$36,16,FALSE)))</f>
        <v>0</v>
      </c>
      <c r="AT30" s="15"/>
      <c r="AU30" s="49">
        <f>IF(ISNA(VLOOKUP($AD30,[1]Bowling!$B$4:$S$36,18,FALSE)),0,(VLOOKUP($AD30,[1]Bowling!$B$4:$S$36,18,FALSE)))</f>
        <v>0</v>
      </c>
      <c r="AW30" s="33" t="str">
        <f t="shared" si="18"/>
        <v>THACKER, Jai</v>
      </c>
      <c r="AX30" s="34" t="str">
        <f t="shared" si="13"/>
        <v>(IND)</v>
      </c>
      <c r="AY30" s="40">
        <f>IF(ISNA(VLOOKUP($AW30,[1]Fielding!$B$5:$H$79,3,FALSE)),0,(VLOOKUP($AW30,[1]Fielding!$B$5:$H$79,3,FALSE)))</f>
        <v>0</v>
      </c>
      <c r="AZ30" s="40">
        <f>IF(ISNA(VLOOKUP($AW30,[1]Fielding!$B$5:$H$79,4,FALSE)),0,(VLOOKUP($AW30,[1]Fielding!$B$5:$H$79,4,FALSE)))</f>
        <v>0</v>
      </c>
      <c r="BA30" s="40">
        <f>IF(ISNA(VLOOKUP($AW30,[1]Fielding!$B$5:$H$79,5,FALSE)),0,(VLOOKUP($AW30,[1]Fielding!$B$5:$H$79,5,FALSE)))</f>
        <v>0</v>
      </c>
      <c r="BC30" s="50">
        <f>IF(ISNA(VLOOKUP($AW30,[1]Fielding!$B$5:$H$79,7,FALSE)),0,(VLOOKUP($AW30,[1]Fielding!$B$5:$H$79,7,FALSE)))</f>
        <v>0</v>
      </c>
    </row>
    <row r="31" spans="1:55" ht="13.5" customHeight="1" x14ac:dyDescent="0.25">
      <c r="A31" s="5"/>
      <c r="B31" s="32">
        <f t="shared" si="14"/>
        <v>28</v>
      </c>
      <c r="C31" s="33" t="s">
        <v>71</v>
      </c>
      <c r="D31" s="34" t="s">
        <v>61</v>
      </c>
      <c r="E31" s="35">
        <f t="shared" si="0"/>
        <v>1</v>
      </c>
      <c r="F31" s="36">
        <f t="shared" si="1"/>
        <v>-5</v>
      </c>
      <c r="G31" s="37">
        <f t="shared" si="2"/>
        <v>2</v>
      </c>
      <c r="H31" s="36">
        <f t="shared" si="3"/>
        <v>-2.4</v>
      </c>
      <c r="I31" s="37" t="str">
        <f t="shared" si="4"/>
        <v/>
      </c>
      <c r="J31" s="36">
        <f t="shared" si="5"/>
        <v>0</v>
      </c>
      <c r="K31" s="37" t="str">
        <f t="shared" si="15"/>
        <v/>
      </c>
      <c r="L31" s="2"/>
      <c r="M31" s="38">
        <f t="shared" si="16"/>
        <v>-7.4</v>
      </c>
      <c r="N31" s="39">
        <f t="shared" si="17"/>
        <v>-7.4</v>
      </c>
      <c r="P31" s="1"/>
      <c r="Q31" s="33" t="str">
        <f t="shared" si="8"/>
        <v>CO-OP, Lenard</v>
      </c>
      <c r="R31" s="34" t="str">
        <f t="shared" si="9"/>
        <v>(SL)</v>
      </c>
      <c r="S31" s="40">
        <f>IF(ISNA(VLOOKUP($Q31,[1]Batting!$B$5:$M$103,3,FALSE)),0,(VLOOKUP($Q31,[1]Batting!$B$5:$M$103,3,FALSE)))</f>
        <v>1</v>
      </c>
      <c r="T31" s="41">
        <f>IF(ISNA(VLOOKUP($Q31,[1]Batting!$B$5:$M$103,4,FALSE)),0,(VLOOKUP($Q31,[1]Batting!$B$5:$M$103,4,FALSE)))</f>
        <v>1</v>
      </c>
      <c r="U31" s="41">
        <f>IF(ISNA(VLOOKUP($Q31,[1]Batting!$B$5:$M$103,5,FALSE)),0,(VLOOKUP($Q31,[1]Batting!$B$5:$M$103,5,FALSE)))</f>
        <v>0</v>
      </c>
      <c r="V31" s="41">
        <f>IF(ISNA(VLOOKUP($Q31,[1]Batting!$B$5:$M$103,6,FALSE)),0,(VLOOKUP($Q31,[1]Batting!$B$5:$M$103,6,FALSE)))</f>
        <v>2</v>
      </c>
      <c r="W31" s="42">
        <f>IF(ISNA(VLOOKUP($Q31,[1]Batting!$B$5:$M$103,7,FALSE)),0,(VLOOKUP($Q31,[1]Batting!$B$5:$M$103,7,FALSE)))</f>
        <v>2</v>
      </c>
      <c r="X31" s="41">
        <f>IF(ISNA(VLOOKUP($Q31,[1]Batting!$B$5:$M$103,8,FALSE)),0,(VLOOKUP($Q31,[1]Batting!$B$5:$M$103,8,FALSE)))</f>
        <v>0</v>
      </c>
      <c r="Y31" s="43">
        <f>IF(ISNA(VLOOKUP($Q31,[1]Batting!$B$5:$M$103,9,FALSE)),0,(VLOOKUP($Q31,[1]Batting!$B$5:$M$103,9,FALSE)))</f>
        <v>2</v>
      </c>
      <c r="Z31" s="51" t="str">
        <f>IF(ISNA(VLOOKUP($Q31,[1]Batting!$B$5:$M$103,10,FALSE)),"",(VLOOKUP($Q31,[1]Batting!$B$5:$M$103,10,FALSE)))</f>
        <v/>
      </c>
      <c r="AA31" s="7"/>
      <c r="AB31" s="45">
        <f>IF(ISNA(VLOOKUP($Q31,[1]Batting!$B$5:$M$103,12,FALSE)),0,(VLOOKUP($Q31,[1]Batting!$B$5:$M$103,12,FALSE)))</f>
        <v>-5</v>
      </c>
      <c r="AD31" s="33" t="str">
        <f t="shared" si="10"/>
        <v>CO-OP, Lenard</v>
      </c>
      <c r="AE31" s="34" t="str">
        <f t="shared" si="11"/>
        <v>(SL)</v>
      </c>
      <c r="AF31" s="40">
        <f>IF(ISNA(VLOOKUP($AD31,[1]Bowling!$B$4:$S$36,3,FALSE)),0,(VLOOKUP($AD31,[1]Bowling!$B$4:$S$36,3,FALSE)))</f>
        <v>1</v>
      </c>
      <c r="AG31" s="41">
        <f>IF(ISNA(VLOOKUP($AD31,[1]Bowling!$B$4:$S$36,4,FALSE)),0,(VLOOKUP($AD31,[1]Bowling!$B$4:$S$36,4,FALSE)))</f>
        <v>1</v>
      </c>
      <c r="AH31" s="46">
        <f>IF(ISNA(VLOOKUP($AD31,[1]Bowling!$B$4:$S$36,5,FALSE)),0,(VLOOKUP($AD31,[1]Bowling!$B$4:$S$36,5,FALSE)))</f>
        <v>2</v>
      </c>
      <c r="AI31" s="47">
        <f>IF(ISNA(VLOOKUP($AD31,[1]Bowling!$B$4:$S$36,6,FALSE)),0,(VLOOKUP($AD31,[1]Bowling!$B$4:$S$36,6,FALSE)))</f>
        <v>0</v>
      </c>
      <c r="AJ31" s="47">
        <f>IF(ISNA(VLOOKUP($AD31,[1]Bowling!$B$4:$S$36,7,FALSE)),0,(VLOOKUP($AD31,[1]Bowling!$B$4:$S$36,7,FALSE)))</f>
        <v>12</v>
      </c>
      <c r="AK31" s="47">
        <f>IF(ISNA(VLOOKUP($AD31,[1]Bowling!$B$4:$S$36,8,FALSE)),0,(VLOOKUP($AD31,[1]Bowling!$B$4:$S$36,8,FALSE)))</f>
        <v>0</v>
      </c>
      <c r="AL31" s="46" t="str">
        <f>IF(ISNA(VLOOKUP($AD31,[1]Bowling!$B$4:$S$36,9,FALSE)),0,(VLOOKUP($AD31,[1]Bowling!$B$4:$S$36,9,FALSE)))</f>
        <v>-</v>
      </c>
      <c r="AM31" s="46">
        <f>IF(ISNA(VLOOKUP($AD31,[1]Bowling!$B$4:$S$36,10,FALSE)),0,(VLOOKUP($AD31,[1]Bowling!$B$4:$S$36,10,FALSE)))</f>
        <v>6</v>
      </c>
      <c r="AN31" s="46" t="str">
        <f>IF(ISNA(VLOOKUP($AD31,[1]Bowling!$B$4:$S$36,11,FALSE)),0,(VLOOKUP($AD31,[1]Bowling!$B$4:$S$36,11,FALSE)))</f>
        <v>-</v>
      </c>
      <c r="AO31" s="48"/>
      <c r="AP31" s="40">
        <f>IF(ISNA(VLOOKUP($AD31,[1]Bowling!$B$4:$S$36,13,FALSE)),0,(VLOOKUP($AD31,[1]Bowling!$B$4:$S$36,13,FALSE)))</f>
        <v>0</v>
      </c>
      <c r="AQ31" s="40">
        <f>IF(ISNA(VLOOKUP($AD31,[1]Bowling!$B$4:$S$36,14,FALSE)),0,(VLOOKUP($AD31,[1]Bowling!$B$4:$S$36,14,FALSE)))</f>
        <v>0</v>
      </c>
      <c r="AR31" s="40">
        <f>IF(ISNA(VLOOKUP($AD31,[1]Bowling!$B$4:$S$36,15,FALSE)),0,(VLOOKUP($AD31,[1]Bowling!$B$4:$S$36,15,FALSE)))</f>
        <v>0</v>
      </c>
      <c r="AS31" s="40">
        <f>IF(ISNA(VLOOKUP($AD31,[1]Bowling!$B$4:$S$36,16,FALSE)),0,(VLOOKUP($AD31,[1]Bowling!$B$4:$S$36,16,FALSE)))</f>
        <v>0</v>
      </c>
      <c r="AT31" s="15"/>
      <c r="AU31" s="49">
        <f>IF(ISNA(VLOOKUP($AD31,[1]Bowling!$B$4:$S$36,18,FALSE)),0,(VLOOKUP($AD31,[1]Bowling!$B$4:$S$36,18,FALSE)))</f>
        <v>-2.4</v>
      </c>
      <c r="AW31" s="33" t="str">
        <f t="shared" si="18"/>
        <v>CO-OP, Lenard</v>
      </c>
      <c r="AX31" s="34" t="str">
        <f t="shared" si="13"/>
        <v>(SL)</v>
      </c>
      <c r="AY31" s="40">
        <f>IF(ISNA(VLOOKUP($AW31,[1]Fielding!$B$5:$H$79,3,FALSE)),0,(VLOOKUP($AW31,[1]Fielding!$B$5:$H$79,3,FALSE)))</f>
        <v>0</v>
      </c>
      <c r="AZ31" s="40">
        <f>IF(ISNA(VLOOKUP($AW31,[1]Fielding!$B$5:$H$79,4,FALSE)),0,(VLOOKUP($AW31,[1]Fielding!$B$5:$H$79,4,FALSE)))</f>
        <v>0</v>
      </c>
      <c r="BA31" s="40">
        <f>IF(ISNA(VLOOKUP($AW31,[1]Fielding!$B$5:$H$79,5,FALSE)),0,(VLOOKUP($AW31,[1]Fielding!$B$5:$H$79,5,FALSE)))</f>
        <v>0</v>
      </c>
      <c r="BC31" s="50">
        <f>IF(ISNA(VLOOKUP($AW31,[1]Fielding!$B$5:$H$79,7,FALSE)),0,(VLOOKUP($AW31,[1]Fielding!$B$5:$H$79,7,FALSE)))</f>
        <v>0</v>
      </c>
    </row>
    <row r="32" spans="1:55" ht="13.5" customHeight="1" x14ac:dyDescent="0.25">
      <c r="A32" s="5"/>
      <c r="B32" s="32">
        <f t="shared" si="14"/>
        <v>29</v>
      </c>
      <c r="C32" s="33" t="s">
        <v>72</v>
      </c>
      <c r="D32" s="34" t="s">
        <v>37</v>
      </c>
      <c r="E32" s="35">
        <f t="shared" si="0"/>
        <v>2</v>
      </c>
      <c r="F32" s="36">
        <f t="shared" si="1"/>
        <v>-8</v>
      </c>
      <c r="G32" s="37">
        <f t="shared" si="2"/>
        <v>6</v>
      </c>
      <c r="H32" s="36">
        <f t="shared" si="3"/>
        <v>-8.8000000000000007</v>
      </c>
      <c r="I32" s="37" t="str">
        <f t="shared" si="4"/>
        <v/>
      </c>
      <c r="J32" s="36">
        <f t="shared" si="5"/>
        <v>8</v>
      </c>
      <c r="K32" s="37">
        <f t="shared" si="15"/>
        <v>1</v>
      </c>
      <c r="L32" s="2"/>
      <c r="M32" s="38">
        <f t="shared" si="16"/>
        <v>-8.8000000000000007</v>
      </c>
      <c r="N32" s="39">
        <f t="shared" si="17"/>
        <v>-4.4000000000000004</v>
      </c>
      <c r="P32" s="1"/>
      <c r="Q32" s="33" t="str">
        <f t="shared" si="8"/>
        <v>BLACKMAN, Dave</v>
      </c>
      <c r="R32" s="34" t="str">
        <f t="shared" si="9"/>
        <v>(AUS)</v>
      </c>
      <c r="S32" s="40">
        <f>IF(ISNA(VLOOKUP($Q32,[1]Batting!$B$5:$M$103,3,FALSE)),0,(VLOOKUP($Q32,[1]Batting!$B$5:$M$103,3,FALSE)))</f>
        <v>2</v>
      </c>
      <c r="T32" s="41">
        <f>IF(ISNA(VLOOKUP($Q32,[1]Batting!$B$5:$M$103,4,FALSE)),0,(VLOOKUP($Q32,[1]Batting!$B$5:$M$103,4,FALSE)))</f>
        <v>2</v>
      </c>
      <c r="U32" s="41">
        <f>IF(ISNA(VLOOKUP($Q32,[1]Batting!$B$5:$M$103,5,FALSE)),0,(VLOOKUP($Q32,[1]Batting!$B$5:$M$103,5,FALSE)))</f>
        <v>0</v>
      </c>
      <c r="V32" s="41">
        <f>IF(ISNA(VLOOKUP($Q32,[1]Batting!$B$5:$M$103,6,FALSE)),0,(VLOOKUP($Q32,[1]Batting!$B$5:$M$103,6,FALSE)))</f>
        <v>6</v>
      </c>
      <c r="W32" s="42">
        <f>IF(ISNA(VLOOKUP($Q32,[1]Batting!$B$5:$M$103,7,FALSE)),0,(VLOOKUP($Q32,[1]Batting!$B$5:$M$103,7,FALSE)))</f>
        <v>4</v>
      </c>
      <c r="X32" s="41">
        <f>IF(ISNA(VLOOKUP($Q32,[1]Batting!$B$5:$M$103,8,FALSE)),0,(VLOOKUP($Q32,[1]Batting!$B$5:$M$103,8,FALSE)))</f>
        <v>0</v>
      </c>
      <c r="Y32" s="43">
        <f>IF(ISNA(VLOOKUP($Q32,[1]Batting!$B$5:$M$103,9,FALSE)),0,(VLOOKUP($Q32,[1]Batting!$B$5:$M$103,9,FALSE)))</f>
        <v>3</v>
      </c>
      <c r="Z32" s="51" t="str">
        <f>IF(ISNA(VLOOKUP($Q32,[1]Batting!$B$5:$M$103,10,FALSE)),"",(VLOOKUP($Q32,[1]Batting!$B$5:$M$103,10,FALSE)))</f>
        <v/>
      </c>
      <c r="AA32" s="7"/>
      <c r="AB32" s="45">
        <f>IF(ISNA(VLOOKUP($Q32,[1]Batting!$B$5:$M$103,12,FALSE)),0,(VLOOKUP($Q32,[1]Batting!$B$5:$M$103,12,FALSE)))</f>
        <v>-8</v>
      </c>
      <c r="AD32" s="33" t="str">
        <f t="shared" si="10"/>
        <v>BLACKMAN, Dave</v>
      </c>
      <c r="AE32" s="34" t="str">
        <f t="shared" si="11"/>
        <v>(AUS)</v>
      </c>
      <c r="AF32" s="40">
        <f>IF(ISNA(VLOOKUP($AD32,[1]Bowling!$B$4:$S$36,3,FALSE)),0,(VLOOKUP($AD32,[1]Bowling!$B$4:$S$36,3,FALSE)))</f>
        <v>2</v>
      </c>
      <c r="AG32" s="41">
        <f>IF(ISNA(VLOOKUP($AD32,[1]Bowling!$B$4:$S$36,4,FALSE)),0,(VLOOKUP($AD32,[1]Bowling!$B$4:$S$36,4,FALSE)))</f>
        <v>1</v>
      </c>
      <c r="AH32" s="46">
        <f>IF(ISNA(VLOOKUP($AD32,[1]Bowling!$B$4:$S$36,5,FALSE)),0,(VLOOKUP($AD32,[1]Bowling!$B$4:$S$36,5,FALSE)))</f>
        <v>3</v>
      </c>
      <c r="AI32" s="47">
        <f>IF(ISNA(VLOOKUP($AD32,[1]Bowling!$B$4:$S$36,6,FALSE)),0,(VLOOKUP($AD32,[1]Bowling!$B$4:$S$36,6,FALSE)))</f>
        <v>0</v>
      </c>
      <c r="AJ32" s="47">
        <f>IF(ISNA(VLOOKUP($AD32,[1]Bowling!$B$4:$S$36,7,FALSE)),0,(VLOOKUP($AD32,[1]Bowling!$B$4:$S$36,7,FALSE)))</f>
        <v>44</v>
      </c>
      <c r="AK32" s="47">
        <f>IF(ISNA(VLOOKUP($AD32,[1]Bowling!$B$4:$S$36,8,FALSE)),0,(VLOOKUP($AD32,[1]Bowling!$B$4:$S$36,8,FALSE)))</f>
        <v>0</v>
      </c>
      <c r="AL32" s="46" t="str">
        <f>IF(ISNA(VLOOKUP($AD32,[1]Bowling!$B$4:$S$36,9,FALSE)),0,(VLOOKUP($AD32,[1]Bowling!$B$4:$S$36,9,FALSE)))</f>
        <v>-</v>
      </c>
      <c r="AM32" s="46">
        <f>IF(ISNA(VLOOKUP($AD32,[1]Bowling!$B$4:$S$36,10,FALSE)),0,(VLOOKUP($AD32,[1]Bowling!$B$4:$S$36,10,FALSE)))</f>
        <v>14.666666666666666</v>
      </c>
      <c r="AN32" s="46" t="str">
        <f>IF(ISNA(VLOOKUP($AD32,[1]Bowling!$B$4:$S$36,11,FALSE)),0,(VLOOKUP($AD32,[1]Bowling!$B$4:$S$36,11,FALSE)))</f>
        <v>-</v>
      </c>
      <c r="AO32" s="48"/>
      <c r="AP32" s="40">
        <f>IF(ISNA(VLOOKUP($AD32,[1]Bowling!$B$4:$S$36,13,FALSE)),0,(VLOOKUP($AD32,[1]Bowling!$B$4:$S$36,13,FALSE)))</f>
        <v>0</v>
      </c>
      <c r="AQ32" s="40">
        <f>IF(ISNA(VLOOKUP($AD32,[1]Bowling!$B$4:$S$36,14,FALSE)),0,(VLOOKUP($AD32,[1]Bowling!$B$4:$S$36,14,FALSE)))</f>
        <v>0</v>
      </c>
      <c r="AR32" s="40">
        <f>IF(ISNA(VLOOKUP($AD32,[1]Bowling!$B$4:$S$36,15,FALSE)),0,(VLOOKUP($AD32,[1]Bowling!$B$4:$S$36,15,FALSE)))</f>
        <v>0</v>
      </c>
      <c r="AS32" s="40">
        <f>IF(ISNA(VLOOKUP($AD32,[1]Bowling!$B$4:$S$36,16,FALSE)),0,(VLOOKUP($AD32,[1]Bowling!$B$4:$S$36,16,FALSE)))</f>
        <v>0</v>
      </c>
      <c r="AT32" s="15"/>
      <c r="AU32" s="49">
        <f>IF(ISNA(VLOOKUP($AD32,[1]Bowling!$B$4:$S$36,18,FALSE)),0,(VLOOKUP($AD32,[1]Bowling!$B$4:$S$36,18,FALSE)))</f>
        <v>-8.8000000000000007</v>
      </c>
      <c r="AW32" s="33" t="str">
        <f t="shared" si="18"/>
        <v>BLACKMAN, Dave</v>
      </c>
      <c r="AX32" s="34" t="str">
        <f t="shared" si="13"/>
        <v>(AUS)</v>
      </c>
      <c r="AY32" s="40">
        <f>IF(ISNA(VLOOKUP($AW32,[1]Fielding!$B$5:$H$79,3,FALSE)),0,(VLOOKUP($AW32,[1]Fielding!$B$5:$H$79,3,FALSE)))</f>
        <v>1</v>
      </c>
      <c r="AZ32" s="40" t="str">
        <f>IF(ISNA(VLOOKUP($AW32,[1]Fielding!$B$5:$H$79,4,FALSE)),0,(VLOOKUP($AW32,[1]Fielding!$B$5:$H$79,4,FALSE)))</f>
        <v>0</v>
      </c>
      <c r="BA32" s="40" t="str">
        <f>IF(ISNA(VLOOKUP($AW32,[1]Fielding!$B$5:$H$79,5,FALSE)),0,(VLOOKUP($AW32,[1]Fielding!$B$5:$H$79,5,FALSE)))</f>
        <v>0</v>
      </c>
      <c r="BC32" s="50">
        <f>IF(ISNA(VLOOKUP($AW32,[1]Fielding!$B$5:$H$79,7,FALSE)),0,(VLOOKUP($AW32,[1]Fielding!$B$5:$H$79,7,FALSE)))</f>
        <v>8</v>
      </c>
    </row>
    <row r="33" spans="1:55" ht="13.5" customHeight="1" x14ac:dyDescent="0.25">
      <c r="A33" s="5"/>
      <c r="B33" s="32">
        <f t="shared" si="14"/>
        <v>30</v>
      </c>
      <c r="C33" s="33" t="s">
        <v>73</v>
      </c>
      <c r="D33" s="34" t="s">
        <v>37</v>
      </c>
      <c r="E33" s="35">
        <f t="shared" si="0"/>
        <v>3</v>
      </c>
      <c r="F33" s="36">
        <f t="shared" si="1"/>
        <v>21</v>
      </c>
      <c r="G33" s="37">
        <f t="shared" si="2"/>
        <v>42</v>
      </c>
      <c r="H33" s="36">
        <f t="shared" si="3"/>
        <v>11.2</v>
      </c>
      <c r="I33" s="37">
        <f t="shared" si="4"/>
        <v>1</v>
      </c>
      <c r="J33" s="36">
        <f t="shared" si="5"/>
        <v>16</v>
      </c>
      <c r="K33" s="37">
        <f t="shared" si="15"/>
        <v>2</v>
      </c>
      <c r="L33" s="2"/>
      <c r="M33" s="38">
        <f t="shared" si="16"/>
        <v>48.2</v>
      </c>
      <c r="N33" s="39">
        <f t="shared" si="17"/>
        <v>16.066666666666666</v>
      </c>
      <c r="P33" s="1"/>
      <c r="Q33" s="33" t="str">
        <f t="shared" si="8"/>
        <v>SHELDON, Mike</v>
      </c>
      <c r="R33" s="34" t="str">
        <f t="shared" si="9"/>
        <v>(AUS)</v>
      </c>
      <c r="S33" s="40">
        <f>IF(ISNA(VLOOKUP($Q33,[1]Batting!$B$5:$M$103,3,FALSE)),0,(VLOOKUP($Q33,[1]Batting!$B$5:$M$103,3,FALSE)))</f>
        <v>3</v>
      </c>
      <c r="T33" s="41">
        <f>IF(ISNA(VLOOKUP($Q33,[1]Batting!$B$5:$M$103,4,FALSE)),0,(VLOOKUP($Q33,[1]Batting!$B$5:$M$103,4,FALSE)))</f>
        <v>3</v>
      </c>
      <c r="U33" s="41">
        <f>IF(ISNA(VLOOKUP($Q33,[1]Batting!$B$5:$M$103,5,FALSE)),0,(VLOOKUP($Q33,[1]Batting!$B$5:$M$103,5,FALSE)))</f>
        <v>0</v>
      </c>
      <c r="V33" s="41">
        <f>IF(ISNA(VLOOKUP($Q33,[1]Batting!$B$5:$M$103,6,FALSE)),0,(VLOOKUP($Q33,[1]Batting!$B$5:$M$103,6,FALSE)))</f>
        <v>42</v>
      </c>
      <c r="W33" s="42">
        <f>IF(ISNA(VLOOKUP($Q33,[1]Batting!$B$5:$M$103,7,FALSE)),0,(VLOOKUP($Q33,[1]Batting!$B$5:$M$103,7,FALSE)))</f>
        <v>40</v>
      </c>
      <c r="X33" s="41">
        <f>IF(ISNA(VLOOKUP($Q33,[1]Batting!$B$5:$M$103,8,FALSE)),0,(VLOOKUP($Q33,[1]Batting!$B$5:$M$103,8,FALSE)))</f>
        <v>0</v>
      </c>
      <c r="Y33" s="43">
        <f>IF(ISNA(VLOOKUP($Q33,[1]Batting!$B$5:$M$103,9,FALSE)),0,(VLOOKUP($Q33,[1]Batting!$B$5:$M$103,9,FALSE)))</f>
        <v>14</v>
      </c>
      <c r="Z33" s="51" t="str">
        <f>IF(ISNA(VLOOKUP($Q33,[1]Batting!$B$5:$M$103,10,FALSE)),"",(VLOOKUP($Q33,[1]Batting!$B$5:$M$103,10,FALSE)))</f>
        <v/>
      </c>
      <c r="AA33" s="7"/>
      <c r="AB33" s="45">
        <f>IF(ISNA(VLOOKUP($Q33,[1]Batting!$B$5:$M$103,12,FALSE)),0,(VLOOKUP($Q33,[1]Batting!$B$5:$M$103,12,FALSE)))</f>
        <v>21</v>
      </c>
      <c r="AD33" s="33" t="str">
        <f t="shared" si="10"/>
        <v>SHELDON, Mike</v>
      </c>
      <c r="AE33" s="34" t="str">
        <f t="shared" si="11"/>
        <v>(AUS)</v>
      </c>
      <c r="AF33" s="40">
        <f>IF(ISNA(VLOOKUP($AD33,[1]Bowling!$B$4:$S$36,3,FALSE)),0,(VLOOKUP($AD33,[1]Bowling!$B$4:$S$36,3,FALSE)))</f>
        <v>3</v>
      </c>
      <c r="AG33" s="41">
        <f>IF(ISNA(VLOOKUP($AD33,[1]Bowling!$B$4:$S$36,4,FALSE)),0,(VLOOKUP($AD33,[1]Bowling!$B$4:$S$36,4,FALSE)))</f>
        <v>3</v>
      </c>
      <c r="AH33" s="46">
        <f>IF(ISNA(VLOOKUP($AD33,[1]Bowling!$B$4:$S$36,5,FALSE)),0,(VLOOKUP($AD33,[1]Bowling!$B$4:$S$36,5,FALSE)))</f>
        <v>16.2</v>
      </c>
      <c r="AI33" s="47">
        <f>IF(ISNA(VLOOKUP($AD33,[1]Bowling!$B$4:$S$36,6,FALSE)),0,(VLOOKUP($AD33,[1]Bowling!$B$4:$S$36,6,FALSE)))</f>
        <v>7</v>
      </c>
      <c r="AJ33" s="47">
        <f>IF(ISNA(VLOOKUP($AD33,[1]Bowling!$B$4:$S$36,7,FALSE)),0,(VLOOKUP($AD33,[1]Bowling!$B$4:$S$36,7,FALSE)))</f>
        <v>44</v>
      </c>
      <c r="AK33" s="47">
        <f>IF(ISNA(VLOOKUP($AD33,[1]Bowling!$B$4:$S$36,8,FALSE)),0,(VLOOKUP($AD33,[1]Bowling!$B$4:$S$36,8,FALSE)))</f>
        <v>1</v>
      </c>
      <c r="AL33" s="46">
        <f>IF(ISNA(VLOOKUP($AD33,[1]Bowling!$B$4:$S$36,9,FALSE)),0,(VLOOKUP($AD33,[1]Bowling!$B$4:$S$36,9,FALSE)))</f>
        <v>16.2</v>
      </c>
      <c r="AM33" s="46">
        <f>IF(ISNA(VLOOKUP($AD33,[1]Bowling!$B$4:$S$36,10,FALSE)),0,(VLOOKUP($AD33,[1]Bowling!$B$4:$S$36,10,FALSE)))</f>
        <v>2.7160493827160495</v>
      </c>
      <c r="AN33" s="46">
        <f>IF(ISNA(VLOOKUP($AD33,[1]Bowling!$B$4:$S$36,11,FALSE)),0,(VLOOKUP($AD33,[1]Bowling!$B$4:$S$36,11,FALSE)))</f>
        <v>44</v>
      </c>
      <c r="AO33" s="48"/>
      <c r="AP33" s="40">
        <f>IF(ISNA(VLOOKUP($AD33,[1]Bowling!$B$4:$S$36,13,FALSE)),0,(VLOOKUP($AD33,[1]Bowling!$B$4:$S$36,13,FALSE)))</f>
        <v>0</v>
      </c>
      <c r="AQ33" s="40">
        <f>IF(ISNA(VLOOKUP($AD33,[1]Bowling!$B$4:$S$36,14,FALSE)),0,(VLOOKUP($AD33,[1]Bowling!$B$4:$S$36,14,FALSE)))</f>
        <v>0</v>
      </c>
      <c r="AR33" s="40">
        <f>IF(ISNA(VLOOKUP($AD33,[1]Bowling!$B$4:$S$36,15,FALSE)),0,(VLOOKUP($AD33,[1]Bowling!$B$4:$S$36,15,FALSE)))</f>
        <v>0</v>
      </c>
      <c r="AS33" s="40">
        <f>IF(ISNA(VLOOKUP($AD33,[1]Bowling!$B$4:$S$36,16,FALSE)),0,(VLOOKUP($AD33,[1]Bowling!$B$4:$S$36,16,FALSE)))</f>
        <v>0</v>
      </c>
      <c r="AT33" s="15"/>
      <c r="AU33" s="49">
        <f>IF(ISNA(VLOOKUP($AD33,[1]Bowling!$B$4:$S$36,18,FALSE)),0,(VLOOKUP($AD33,[1]Bowling!$B$4:$S$36,18,FALSE)))</f>
        <v>11.2</v>
      </c>
      <c r="AW33" s="33" t="str">
        <f t="shared" si="18"/>
        <v>SHELDON, Mike</v>
      </c>
      <c r="AX33" s="34" t="str">
        <f t="shared" si="13"/>
        <v>(AUS)</v>
      </c>
      <c r="AY33" s="40">
        <f>IF(ISNA(VLOOKUP($AW33,[1]Fielding!$B$5:$H$79,3,FALSE)),0,(VLOOKUP($AW33,[1]Fielding!$B$5:$H$79,3,FALSE)))</f>
        <v>2</v>
      </c>
      <c r="AZ33" s="40" t="str">
        <f>IF(ISNA(VLOOKUP($AW33,[1]Fielding!$B$5:$H$79,4,FALSE)),0,(VLOOKUP($AW33,[1]Fielding!$B$5:$H$79,4,FALSE)))</f>
        <v>0</v>
      </c>
      <c r="BA33" s="40" t="str">
        <f>IF(ISNA(VLOOKUP($AW33,[1]Fielding!$B$5:$H$79,5,FALSE)),0,(VLOOKUP($AW33,[1]Fielding!$B$5:$H$79,5,FALSE)))</f>
        <v>0</v>
      </c>
      <c r="BC33" s="50">
        <f>IF(ISNA(VLOOKUP($AW33,[1]Fielding!$B$5:$H$79,7,FALSE)),0,(VLOOKUP($AW33,[1]Fielding!$B$5:$H$79,7,FALSE)))</f>
        <v>16</v>
      </c>
    </row>
    <row r="34" spans="1:55" ht="13.5" customHeight="1" x14ac:dyDescent="0.25">
      <c r="A34" s="5"/>
      <c r="B34" s="32">
        <f t="shared" si="14"/>
        <v>31</v>
      </c>
      <c r="C34" s="33" t="s">
        <v>74</v>
      </c>
      <c r="D34" s="34" t="s">
        <v>35</v>
      </c>
      <c r="E34" s="35">
        <f t="shared" si="0"/>
        <v>10</v>
      </c>
      <c r="F34" s="36">
        <f t="shared" si="1"/>
        <v>-26</v>
      </c>
      <c r="G34" s="37">
        <f t="shared" si="2"/>
        <v>44</v>
      </c>
      <c r="H34" s="36">
        <f t="shared" si="3"/>
        <v>0</v>
      </c>
      <c r="I34" s="37" t="str">
        <f t="shared" si="4"/>
        <v/>
      </c>
      <c r="J34" s="36">
        <f t="shared" si="5"/>
        <v>8</v>
      </c>
      <c r="K34" s="37">
        <f t="shared" si="15"/>
        <v>1</v>
      </c>
      <c r="L34" s="2"/>
      <c r="M34" s="38">
        <f t="shared" si="16"/>
        <v>-18</v>
      </c>
      <c r="N34" s="39">
        <f t="shared" si="17"/>
        <v>-1.8</v>
      </c>
      <c r="P34" s="1"/>
      <c r="Q34" s="33" t="str">
        <f t="shared" si="8"/>
        <v>HARDY, Tim</v>
      </c>
      <c r="R34" s="34" t="str">
        <f t="shared" si="9"/>
        <v>(ENG)</v>
      </c>
      <c r="S34" s="40">
        <f>IF(ISNA(VLOOKUP($Q34,[1]Batting!$B$5:$M$103,3,FALSE)),0,(VLOOKUP($Q34,[1]Batting!$B$5:$M$103,3,FALSE)))</f>
        <v>10</v>
      </c>
      <c r="T34" s="41">
        <f>IF(ISNA(VLOOKUP($Q34,[1]Batting!$B$5:$M$103,4,FALSE)),0,(VLOOKUP($Q34,[1]Batting!$B$5:$M$103,4,FALSE)))</f>
        <v>10</v>
      </c>
      <c r="U34" s="41">
        <f>IF(ISNA(VLOOKUP($Q34,[1]Batting!$B$5:$M$103,5,FALSE)),0,(VLOOKUP($Q34,[1]Batting!$B$5:$M$103,5,FALSE)))</f>
        <v>0</v>
      </c>
      <c r="V34" s="41">
        <f>IF(ISNA(VLOOKUP($Q34,[1]Batting!$B$5:$M$103,6,FALSE)),0,(VLOOKUP($Q34,[1]Batting!$B$5:$M$103,6,FALSE)))</f>
        <v>44</v>
      </c>
      <c r="W34" s="42">
        <f>IF(ISNA(VLOOKUP($Q34,[1]Batting!$B$5:$M$103,7,FALSE)),0,(VLOOKUP($Q34,[1]Batting!$B$5:$M$103,7,FALSE)))</f>
        <v>8</v>
      </c>
      <c r="X34" s="41">
        <f>IF(ISNA(VLOOKUP($Q34,[1]Batting!$B$5:$M$103,8,FALSE)),0,(VLOOKUP($Q34,[1]Batting!$B$5:$M$103,8,FALSE)))</f>
        <v>0</v>
      </c>
      <c r="Y34" s="43">
        <f>IF(ISNA(VLOOKUP($Q34,[1]Batting!$B$5:$M$103,9,FALSE)),0,(VLOOKUP($Q34,[1]Batting!$B$5:$M$103,9,FALSE)))</f>
        <v>4.4000000000000004</v>
      </c>
      <c r="Z34" s="51" t="str">
        <f>IF(ISNA(VLOOKUP($Q34,[1]Batting!$B$5:$M$103,10,FALSE)),"",(VLOOKUP($Q34,[1]Batting!$B$5:$M$103,10,FALSE)))</f>
        <v/>
      </c>
      <c r="AA34" s="7"/>
      <c r="AB34" s="45">
        <f>IF(ISNA(VLOOKUP($Q34,[1]Batting!$B$5:$M$103,12,FALSE)),0,(VLOOKUP($Q34,[1]Batting!$B$5:$M$103,12,FALSE)))</f>
        <v>-26</v>
      </c>
      <c r="AD34" s="33" t="str">
        <f t="shared" si="10"/>
        <v>HARDY, Tim</v>
      </c>
      <c r="AE34" s="34" t="str">
        <f t="shared" si="11"/>
        <v>(ENG)</v>
      </c>
      <c r="AF34" s="40">
        <f>IF(ISNA(VLOOKUP($AD34,[1]Bowling!$B$4:$S$36,3,FALSE)),0,(VLOOKUP($AD34,[1]Bowling!$B$4:$S$36,3,FALSE)))</f>
        <v>0</v>
      </c>
      <c r="AG34" s="41">
        <f>IF(ISNA(VLOOKUP($AD34,[1]Bowling!$B$4:$S$36,4,FALSE)),0,(VLOOKUP($AD34,[1]Bowling!$B$4:$S$36,4,FALSE)))</f>
        <v>0</v>
      </c>
      <c r="AH34" s="46">
        <f>IF(ISNA(VLOOKUP($AD34,[1]Bowling!$B$4:$S$36,5,FALSE)),0,(VLOOKUP($AD34,[1]Bowling!$B$4:$S$36,5,FALSE)))</f>
        <v>0</v>
      </c>
      <c r="AI34" s="47">
        <f>IF(ISNA(VLOOKUP($AD34,[1]Bowling!$B$4:$S$36,6,FALSE)),0,(VLOOKUP($AD34,[1]Bowling!$B$4:$S$36,6,FALSE)))</f>
        <v>0</v>
      </c>
      <c r="AJ34" s="47">
        <f>IF(ISNA(VLOOKUP($AD34,[1]Bowling!$B$4:$S$36,7,FALSE)),0,(VLOOKUP($AD34,[1]Bowling!$B$4:$S$36,7,FALSE)))</f>
        <v>0</v>
      </c>
      <c r="AK34" s="47">
        <f>IF(ISNA(VLOOKUP($AD34,[1]Bowling!$B$4:$S$36,8,FALSE)),0,(VLOOKUP($AD34,[1]Bowling!$B$4:$S$36,8,FALSE)))</f>
        <v>0</v>
      </c>
      <c r="AL34" s="46">
        <f>IF(ISNA(VLOOKUP($AD34,[1]Bowling!$B$4:$S$36,9,FALSE)),0,(VLOOKUP($AD34,[1]Bowling!$B$4:$S$36,9,FALSE)))</f>
        <v>0</v>
      </c>
      <c r="AM34" s="46">
        <f>IF(ISNA(VLOOKUP($AD34,[1]Bowling!$B$4:$S$36,10,FALSE)),0,(VLOOKUP($AD34,[1]Bowling!$B$4:$S$36,10,FALSE)))</f>
        <v>0</v>
      </c>
      <c r="AN34" s="46">
        <f>IF(ISNA(VLOOKUP($AD34,[1]Bowling!$B$4:$S$36,11,FALSE)),0,(VLOOKUP($AD34,[1]Bowling!$B$4:$S$36,11,FALSE)))</f>
        <v>0</v>
      </c>
      <c r="AO34" s="48"/>
      <c r="AP34" s="40">
        <f>IF(ISNA(VLOOKUP($AD34,[1]Bowling!$B$4:$S$36,13,FALSE)),0,(VLOOKUP($AD34,[1]Bowling!$B$4:$S$36,13,FALSE)))</f>
        <v>0</v>
      </c>
      <c r="AQ34" s="40">
        <f>IF(ISNA(VLOOKUP($AD34,[1]Bowling!$B$4:$S$36,14,FALSE)),0,(VLOOKUP($AD34,[1]Bowling!$B$4:$S$36,14,FALSE)))</f>
        <v>0</v>
      </c>
      <c r="AR34" s="40">
        <f>IF(ISNA(VLOOKUP($AD34,[1]Bowling!$B$4:$S$36,15,FALSE)),0,(VLOOKUP($AD34,[1]Bowling!$B$4:$S$36,15,FALSE)))</f>
        <v>0</v>
      </c>
      <c r="AS34" s="40">
        <f>IF(ISNA(VLOOKUP($AD34,[1]Bowling!$B$4:$S$36,16,FALSE)),0,(VLOOKUP($AD34,[1]Bowling!$B$4:$S$36,16,FALSE)))</f>
        <v>0</v>
      </c>
      <c r="AT34" s="15"/>
      <c r="AU34" s="49">
        <f>IF(ISNA(VLOOKUP($AD34,[1]Bowling!$B$4:$S$36,18,FALSE)),0,(VLOOKUP($AD34,[1]Bowling!$B$4:$S$36,18,FALSE)))</f>
        <v>0</v>
      </c>
      <c r="AW34" s="33" t="str">
        <f t="shared" si="18"/>
        <v>HARDY, Tim</v>
      </c>
      <c r="AX34" s="34" t="str">
        <f t="shared" si="13"/>
        <v>(ENG)</v>
      </c>
      <c r="AY34" s="40">
        <f>IF(ISNA(VLOOKUP($AW34,[1]Fielding!$B$5:$H$79,3,FALSE)),0,(VLOOKUP($AW34,[1]Fielding!$B$5:$H$79,3,FALSE)))</f>
        <v>1</v>
      </c>
      <c r="AZ34" s="40" t="str">
        <f>IF(ISNA(VLOOKUP($AW34,[1]Fielding!$B$5:$H$79,4,FALSE)),0,(VLOOKUP($AW34,[1]Fielding!$B$5:$H$79,4,FALSE)))</f>
        <v>0</v>
      </c>
      <c r="BA34" s="40" t="str">
        <f>IF(ISNA(VLOOKUP($AW34,[1]Fielding!$B$5:$H$79,5,FALSE)),0,(VLOOKUP($AW34,[1]Fielding!$B$5:$H$79,5,FALSE)))</f>
        <v>0</v>
      </c>
      <c r="BC34" s="50">
        <f>IF(ISNA(VLOOKUP($AW34,[1]Fielding!$B$5:$H$79,7,FALSE)),0,(VLOOKUP($AW34,[1]Fielding!$B$5:$H$79,7,FALSE)))</f>
        <v>8</v>
      </c>
    </row>
    <row r="35" spans="1:55" ht="13.5" customHeight="1" x14ac:dyDescent="0.25">
      <c r="A35" s="5"/>
      <c r="B35" s="32">
        <f t="shared" si="14"/>
        <v>32</v>
      </c>
      <c r="C35" s="33" t="s">
        <v>75</v>
      </c>
      <c r="D35" s="34" t="s">
        <v>35</v>
      </c>
      <c r="E35" s="35">
        <f t="shared" si="0"/>
        <v>7</v>
      </c>
      <c r="F35" s="36">
        <f t="shared" si="1"/>
        <v>-16</v>
      </c>
      <c r="G35" s="37">
        <f t="shared" si="2"/>
        <v>5</v>
      </c>
      <c r="H35" s="36">
        <f t="shared" si="3"/>
        <v>-1.6</v>
      </c>
      <c r="I35" s="37" t="str">
        <f t="shared" si="4"/>
        <v/>
      </c>
      <c r="J35" s="36">
        <f t="shared" si="5"/>
        <v>0</v>
      </c>
      <c r="K35" s="37" t="str">
        <f t="shared" si="15"/>
        <v/>
      </c>
      <c r="L35" s="2"/>
      <c r="M35" s="38">
        <f t="shared" si="16"/>
        <v>-17.600000000000001</v>
      </c>
      <c r="N35" s="52">
        <f t="shared" si="17"/>
        <v>-2.5142857142857147</v>
      </c>
      <c r="P35" s="1"/>
      <c r="Q35" s="33" t="str">
        <f t="shared" si="8"/>
        <v>GILLIAN, Kahuna</v>
      </c>
      <c r="R35" s="34" t="str">
        <f t="shared" si="9"/>
        <v>(ENG)</v>
      </c>
      <c r="S35" s="40">
        <f>IF(ISNA(VLOOKUP($Q35,[1]Batting!$B$5:$M$103,3,FALSE)),0,(VLOOKUP($Q35,[1]Batting!$B$5:$M$103,3,FALSE)))</f>
        <v>7</v>
      </c>
      <c r="T35" s="41">
        <f>IF(ISNA(VLOOKUP($Q35,[1]Batting!$B$5:$M$103,4,FALSE)),0,(VLOOKUP($Q35,[1]Batting!$B$5:$M$103,4,FALSE)))</f>
        <v>6</v>
      </c>
      <c r="U35" s="41">
        <f>IF(ISNA(VLOOKUP($Q35,[1]Batting!$B$5:$M$103,5,FALSE)),0,(VLOOKUP($Q35,[1]Batting!$B$5:$M$103,5,FALSE)))</f>
        <v>3</v>
      </c>
      <c r="V35" s="41">
        <f>IF(ISNA(VLOOKUP($Q35,[1]Batting!$B$5:$M$103,6,FALSE)),0,(VLOOKUP($Q35,[1]Batting!$B$5:$M$103,6,FALSE)))</f>
        <v>5</v>
      </c>
      <c r="W35" s="42">
        <f>IF(ISNA(VLOOKUP($Q35,[1]Batting!$B$5:$M$103,7,FALSE)),0,(VLOOKUP($Q35,[1]Batting!$B$5:$M$103,7,FALSE)))</f>
        <v>3</v>
      </c>
      <c r="X35" s="41">
        <f>IF(ISNA(VLOOKUP($Q35,[1]Batting!$B$5:$M$103,8,FALSE)),0,(VLOOKUP($Q35,[1]Batting!$B$5:$M$103,8,FALSE)))</f>
        <v>0</v>
      </c>
      <c r="Y35" s="43">
        <f>IF(ISNA(VLOOKUP($Q35,[1]Batting!$B$5:$M$103,9,FALSE)),0,(VLOOKUP($Q35,[1]Batting!$B$5:$M$103,9,FALSE)))</f>
        <v>1.6666666666666667</v>
      </c>
      <c r="Z35" s="51" t="str">
        <f>IF(ISNA(VLOOKUP($Q35,[1]Batting!$B$5:$M$103,10,FALSE)),"",(VLOOKUP($Q35,[1]Batting!$B$5:$M$103,10,FALSE)))</f>
        <v/>
      </c>
      <c r="AA35" s="7"/>
      <c r="AB35" s="45">
        <f>IF(ISNA(VLOOKUP($Q35,[1]Batting!$B$5:$M$103,12,FALSE)),0,(VLOOKUP($Q35,[1]Batting!$B$5:$M$103,12,FALSE)))</f>
        <v>-16</v>
      </c>
      <c r="AD35" s="33" t="str">
        <f t="shared" si="10"/>
        <v>GILLIAN, Kahuna</v>
      </c>
      <c r="AE35" s="34" t="str">
        <f t="shared" si="11"/>
        <v>(ENG)</v>
      </c>
      <c r="AF35" s="40">
        <f>IF(ISNA(VLOOKUP($AD35,[1]Bowling!$B$4:$S$36,3,FALSE)),0,(VLOOKUP($AD35,[1]Bowling!$B$4:$S$36,3,FALSE)))</f>
        <v>7</v>
      </c>
      <c r="AG35" s="41">
        <f>IF(ISNA(VLOOKUP($AD35,[1]Bowling!$B$4:$S$36,4,FALSE)),0,(VLOOKUP($AD35,[1]Bowling!$B$4:$S$36,4,FALSE)))</f>
        <v>1</v>
      </c>
      <c r="AH35" s="46">
        <f>IF(ISNA(VLOOKUP($AD35,[1]Bowling!$B$4:$S$36,5,FALSE)),0,(VLOOKUP($AD35,[1]Bowling!$B$4:$S$36,5,FALSE)))</f>
        <v>1</v>
      </c>
      <c r="AI35" s="47">
        <f>IF(ISNA(VLOOKUP($AD35,[1]Bowling!$B$4:$S$36,6,FALSE)),0,(VLOOKUP($AD35,[1]Bowling!$B$4:$S$36,6,FALSE)))</f>
        <v>0</v>
      </c>
      <c r="AJ35" s="47">
        <f>IF(ISNA(VLOOKUP($AD35,[1]Bowling!$B$4:$S$36,7,FALSE)),0,(VLOOKUP($AD35,[1]Bowling!$B$4:$S$36,7,FALSE)))</f>
        <v>8</v>
      </c>
      <c r="AK35" s="47">
        <f>IF(ISNA(VLOOKUP($AD35,[1]Bowling!$B$4:$S$36,8,FALSE)),0,(VLOOKUP($AD35,[1]Bowling!$B$4:$S$36,8,FALSE)))</f>
        <v>0</v>
      </c>
      <c r="AL35" s="46" t="str">
        <f>IF(ISNA(VLOOKUP($AD35,[1]Bowling!$B$4:$S$36,9,FALSE)),0,(VLOOKUP($AD35,[1]Bowling!$B$4:$S$36,9,FALSE)))</f>
        <v>-</v>
      </c>
      <c r="AM35" s="46">
        <f>IF(ISNA(VLOOKUP($AD35,[1]Bowling!$B$4:$S$36,10,FALSE)),0,(VLOOKUP($AD35,[1]Bowling!$B$4:$S$36,10,FALSE)))</f>
        <v>8</v>
      </c>
      <c r="AN35" s="46" t="str">
        <f>IF(ISNA(VLOOKUP($AD35,[1]Bowling!$B$4:$S$36,11,FALSE)),0,(VLOOKUP($AD35,[1]Bowling!$B$4:$S$36,11,FALSE)))</f>
        <v>-</v>
      </c>
      <c r="AO35" s="48"/>
      <c r="AP35" s="40">
        <f>IF(ISNA(VLOOKUP($AD35,[1]Bowling!$B$4:$S$36,13,FALSE)),0,(VLOOKUP($AD35,[1]Bowling!$B$4:$S$36,13,FALSE)))</f>
        <v>0</v>
      </c>
      <c r="AQ35" s="40">
        <f>IF(ISNA(VLOOKUP($AD35,[1]Bowling!$B$4:$S$36,14,FALSE)),0,(VLOOKUP($AD35,[1]Bowling!$B$4:$S$36,14,FALSE)))</f>
        <v>0</v>
      </c>
      <c r="AR35" s="40">
        <f>IF(ISNA(VLOOKUP($AD35,[1]Bowling!$B$4:$S$36,15,FALSE)),0,(VLOOKUP($AD35,[1]Bowling!$B$4:$S$36,15,FALSE)))</f>
        <v>0</v>
      </c>
      <c r="AS35" s="40">
        <f>IF(ISNA(VLOOKUP($AD35,[1]Bowling!$B$4:$S$36,16,FALSE)),0,(VLOOKUP($AD35,[1]Bowling!$B$4:$S$36,16,FALSE)))</f>
        <v>0</v>
      </c>
      <c r="AT35" s="15"/>
      <c r="AU35" s="49">
        <f>IF(ISNA(VLOOKUP($AD35,[1]Bowling!$B$4:$S$36,18,FALSE)),0,(VLOOKUP($AD35,[1]Bowling!$B$4:$S$36,18,FALSE)))</f>
        <v>-1.6</v>
      </c>
      <c r="AW35" s="33" t="str">
        <f t="shared" si="18"/>
        <v>GILLIAN, Kahuna</v>
      </c>
      <c r="AX35" s="34" t="str">
        <f t="shared" si="13"/>
        <v>(ENG)</v>
      </c>
      <c r="AY35" s="40">
        <f>IF(ISNA(VLOOKUP($AW35,[1]Fielding!$B$5:$H$79,3,FALSE)),0,(VLOOKUP($AW35,[1]Fielding!$B$5:$H$79,3,FALSE)))</f>
        <v>0</v>
      </c>
      <c r="AZ35" s="40">
        <f>IF(ISNA(VLOOKUP($AW35,[1]Fielding!$B$5:$H$79,4,FALSE)),0,(VLOOKUP($AW35,[1]Fielding!$B$5:$H$79,4,FALSE)))</f>
        <v>0</v>
      </c>
      <c r="BA35" s="40">
        <f>IF(ISNA(VLOOKUP($AW35,[1]Fielding!$B$5:$H$79,5,FALSE)),0,(VLOOKUP($AW35,[1]Fielding!$B$5:$H$79,5,FALSE)))</f>
        <v>0</v>
      </c>
      <c r="BC35" s="50">
        <f>IF(ISNA(VLOOKUP($AW35,[1]Fielding!$B$5:$H$79,7,FALSE)),0,(VLOOKUP($AW35,[1]Fielding!$B$5:$H$79,7,FALSE)))</f>
        <v>0</v>
      </c>
    </row>
    <row r="36" spans="1:55" s="53" customFormat="1" ht="13.5" customHeight="1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4">
        <f>SUM(M4:M35)</f>
        <v>3507.7999999999988</v>
      </c>
      <c r="P36" s="56"/>
      <c r="Q36" s="54"/>
      <c r="R36" s="54"/>
      <c r="S36" s="54"/>
      <c r="T36" s="54"/>
      <c r="U36" s="54"/>
      <c r="V36" s="54"/>
      <c r="W36" s="54"/>
      <c r="X36" s="54"/>
      <c r="Y36" s="54"/>
      <c r="Z36" s="54"/>
      <c r="AB36" s="57">
        <f>SUM(AB4:AB35)</f>
        <v>1678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P36" s="54"/>
      <c r="AQ36" s="54"/>
      <c r="AR36" s="54"/>
      <c r="AS36" s="54"/>
      <c r="AT36" s="58"/>
      <c r="AU36" s="57">
        <f>SUM(AU4:AU35)</f>
        <v>1481.8000000000009</v>
      </c>
      <c r="AW36" s="54"/>
      <c r="AX36" s="54"/>
      <c r="AY36" s="57">
        <f>SUM(AY4:AY35)</f>
        <v>41</v>
      </c>
      <c r="AZ36" s="57">
        <f>SUM(AZ4:AZ35)</f>
        <v>1</v>
      </c>
      <c r="BA36" s="57">
        <f>SUM(BA4:BA35)</f>
        <v>1</v>
      </c>
      <c r="BC36" s="57">
        <f>SUM(BC4:BC35)</f>
        <v>348</v>
      </c>
    </row>
    <row r="37" spans="1:55" ht="13.5" customHeight="1" x14ac:dyDescent="0.25">
      <c r="B37" s="59" t="s">
        <v>15</v>
      </c>
      <c r="C37" s="60"/>
      <c r="D37" s="61"/>
      <c r="E37" s="62"/>
      <c r="F37" s="62"/>
      <c r="G37" s="62"/>
      <c r="H37" s="62"/>
      <c r="I37" s="62"/>
      <c r="J37" s="62"/>
      <c r="K37" s="62"/>
      <c r="L37" s="62"/>
      <c r="M37" s="58">
        <f>M36-AB36-AU36-BC36</f>
        <v>-2.0463630789890885E-12</v>
      </c>
      <c r="N37" s="62"/>
      <c r="P37" s="1"/>
      <c r="Q37" s="63"/>
      <c r="R37" s="63"/>
      <c r="S37" s="63"/>
      <c r="T37" s="63"/>
      <c r="U37" s="63"/>
      <c r="V37" s="63"/>
      <c r="W37" s="63"/>
      <c r="AB37" s="64">
        <f>AB36-[1]Batting!M42</f>
        <v>0</v>
      </c>
      <c r="AU37" s="64">
        <f>AU36-[1]Bowling!S37</f>
        <v>0</v>
      </c>
      <c r="BC37" s="64">
        <f>BC36-[1]Fielding!H21</f>
        <v>0</v>
      </c>
    </row>
    <row r="38" spans="1:55" ht="13.5" customHeight="1" x14ac:dyDescent="0.25">
      <c r="B38" s="65" t="s">
        <v>76</v>
      </c>
      <c r="C38" s="65"/>
      <c r="D38" s="31"/>
      <c r="E38" s="2"/>
      <c r="F38" s="2"/>
      <c r="G38" s="2"/>
      <c r="H38" s="2"/>
      <c r="I38" s="2"/>
      <c r="J38" s="2"/>
      <c r="K38" s="2"/>
      <c r="L38" s="2"/>
      <c r="M38" s="2"/>
      <c r="N38" s="2"/>
      <c r="P38" s="1"/>
      <c r="Q38" s="63"/>
      <c r="R38" s="63"/>
      <c r="S38" s="63"/>
      <c r="T38" s="63"/>
      <c r="V38" s="63"/>
      <c r="W38" s="63"/>
    </row>
    <row r="39" spans="1:55" ht="13.5" customHeight="1" x14ac:dyDescent="0.25">
      <c r="B39" s="65" t="s">
        <v>77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P39" s="66"/>
      <c r="Q39" s="66"/>
    </row>
    <row r="40" spans="1:55" ht="13.5" customHeight="1" x14ac:dyDescent="0.25">
      <c r="B40" s="65" t="s">
        <v>78</v>
      </c>
      <c r="C40" s="65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55" ht="13.5" customHeight="1" x14ac:dyDescent="0.25">
      <c r="B41" s="65" t="s">
        <v>79</v>
      </c>
      <c r="C41" s="65"/>
      <c r="D41" s="31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55" ht="13.5" customHeight="1" x14ac:dyDescent="0.25">
      <c r="B42" s="65" t="s">
        <v>80</v>
      </c>
      <c r="C42" s="65"/>
      <c r="D42" s="31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55" ht="13.5" customHeight="1" x14ac:dyDescent="0.25">
      <c r="B43" s="65" t="s">
        <v>81</v>
      </c>
      <c r="C43" s="65"/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55" ht="13.5" customHeight="1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55" x14ac:dyDescent="0.25">
      <c r="B45" s="6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55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55" x14ac:dyDescent="0.25">
      <c r="B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55" x14ac:dyDescent="0.25"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162" spans="1:14" x14ac:dyDescent="0.25">
      <c r="A162" s="5"/>
      <c r="B162" s="68"/>
      <c r="C162" s="68"/>
      <c r="D162" s="68"/>
      <c r="E162" s="68"/>
      <c r="F162" s="68"/>
      <c r="G162" s="68"/>
      <c r="H162" s="68"/>
      <c r="I162" s="68"/>
      <c r="J162" s="68"/>
      <c r="K162" s="63"/>
      <c r="M162" s="68"/>
      <c r="N162" s="68"/>
    </row>
    <row r="163" spans="1:14" x14ac:dyDescent="0.25">
      <c r="A163" s="5"/>
      <c r="B163" s="69" t="e">
        <f>#REF!+1</f>
        <v>#REF!</v>
      </c>
      <c r="C163" s="70" t="s">
        <v>82</v>
      </c>
      <c r="D163" s="71" t="s">
        <v>83</v>
      </c>
      <c r="E163" s="72">
        <v>9</v>
      </c>
      <c r="F163" s="73">
        <v>24</v>
      </c>
      <c r="G163" s="73"/>
      <c r="H163" s="74">
        <v>47.8</v>
      </c>
      <c r="I163" s="74"/>
      <c r="J163" s="73">
        <v>8</v>
      </c>
      <c r="K163" s="75"/>
      <c r="L163" s="63"/>
      <c r="M163" s="76">
        <f>SUM(F163:J163)</f>
        <v>79.8</v>
      </c>
      <c r="N163" s="76"/>
    </row>
    <row r="164" spans="1:14" x14ac:dyDescent="0.25">
      <c r="A164" s="5"/>
      <c r="B164" s="69" t="e">
        <f>B163+1</f>
        <v>#REF!</v>
      </c>
      <c r="C164" s="70" t="s">
        <v>84</v>
      </c>
      <c r="D164" s="71" t="s">
        <v>85</v>
      </c>
      <c r="E164" s="72">
        <v>9</v>
      </c>
      <c r="F164" s="73">
        <v>71</v>
      </c>
      <c r="G164" s="73"/>
      <c r="H164" s="74" t="s">
        <v>86</v>
      </c>
      <c r="I164" s="74"/>
      <c r="J164" s="73" t="s">
        <v>86</v>
      </c>
      <c r="K164" s="75"/>
      <c r="L164" s="63"/>
      <c r="M164" s="76">
        <f>SUM(F164:J164)</f>
        <v>71</v>
      </c>
      <c r="N164" s="76"/>
    </row>
    <row r="165" spans="1:14" x14ac:dyDescent="0.25">
      <c r="B165" s="69" t="e">
        <f>B164+1</f>
        <v>#REF!</v>
      </c>
      <c r="C165" s="70" t="s">
        <v>74</v>
      </c>
      <c r="D165" s="71" t="s">
        <v>87</v>
      </c>
      <c r="E165" s="72">
        <v>12</v>
      </c>
      <c r="F165" s="77">
        <v>21</v>
      </c>
      <c r="G165" s="77"/>
      <c r="H165" s="74" t="s">
        <v>86</v>
      </c>
      <c r="I165" s="74"/>
      <c r="J165" s="73" t="s">
        <v>86</v>
      </c>
      <c r="K165" s="75"/>
      <c r="M165" s="76">
        <f>SUM(F165:J165)</f>
        <v>21</v>
      </c>
      <c r="N165" s="76"/>
    </row>
    <row r="166" spans="1:14" x14ac:dyDescent="0.25">
      <c r="B166" s="78"/>
      <c r="C166" s="78"/>
      <c r="D166" s="78"/>
      <c r="E166" s="78"/>
      <c r="F166" s="78"/>
      <c r="G166" s="78"/>
      <c r="H166" s="78"/>
      <c r="I166" s="78"/>
      <c r="J166" s="78"/>
      <c r="K166" s="63"/>
      <c r="M166" s="78"/>
      <c r="N166" s="78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7" spans="2:14" x14ac:dyDescent="0.25">
      <c r="B227" s="68"/>
      <c r="C227" s="68"/>
      <c r="D227" s="68"/>
      <c r="E227" s="68"/>
      <c r="F227" s="68"/>
      <c r="G227" s="68"/>
      <c r="H227" s="68"/>
      <c r="I227" s="68"/>
      <c r="J227" s="68"/>
      <c r="K227" s="63"/>
      <c r="M227" s="68"/>
      <c r="N227" s="68"/>
    </row>
    <row r="228" spans="2:14" x14ac:dyDescent="0.2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</row>
  </sheetData>
  <mergeCells count="7">
    <mergeCell ref="F2:G2"/>
    <mergeCell ref="H2:I2"/>
    <mergeCell ref="J2:K2"/>
    <mergeCell ref="B3:D3"/>
    <mergeCell ref="F3:G3"/>
    <mergeCell ref="H3:I3"/>
    <mergeCell ref="J3:K3"/>
  </mergeCells>
  <conditionalFormatting sqref="Y4:Y6 Y8:Z19 Y24:Z24 Y31:Z32 Y34:Z35">
    <cfRule type="expression" dxfId="14" priority="15" stopIfTrue="1">
      <formula>T4-U4&lt;5</formula>
    </cfRule>
  </conditionalFormatting>
  <conditionalFormatting sqref="Z4">
    <cfRule type="expression" dxfId="13" priority="14" stopIfTrue="1">
      <formula>U4-V4&lt;5</formula>
    </cfRule>
  </conditionalFormatting>
  <conditionalFormatting sqref="Z5:Z6">
    <cfRule type="expression" dxfId="12" priority="13" stopIfTrue="1">
      <formula>U5-V5&lt;5</formula>
    </cfRule>
  </conditionalFormatting>
  <conditionalFormatting sqref="Y7">
    <cfRule type="expression" dxfId="11" priority="12" stopIfTrue="1">
      <formula>T7-U7&lt;5</formula>
    </cfRule>
  </conditionalFormatting>
  <conditionalFormatting sqref="Z7">
    <cfRule type="expression" dxfId="10" priority="11" stopIfTrue="1">
      <formula>U7-V7&lt;5</formula>
    </cfRule>
  </conditionalFormatting>
  <conditionalFormatting sqref="Y20:Z20">
    <cfRule type="expression" dxfId="9" priority="10" stopIfTrue="1">
      <formula>T20-U20&lt;5</formula>
    </cfRule>
  </conditionalFormatting>
  <conditionalFormatting sqref="Y22:Z22">
    <cfRule type="expression" dxfId="8" priority="9" stopIfTrue="1">
      <formula>T22-U22&lt;5</formula>
    </cfRule>
  </conditionalFormatting>
  <conditionalFormatting sqref="Y23:Z23">
    <cfRule type="expression" dxfId="7" priority="8" stopIfTrue="1">
      <formula>T23-U23&lt;5</formula>
    </cfRule>
  </conditionalFormatting>
  <conditionalFormatting sqref="Y27:Z27 Y29:Z29">
    <cfRule type="expression" dxfId="6" priority="7" stopIfTrue="1">
      <formula>T27-U27&lt;5</formula>
    </cfRule>
  </conditionalFormatting>
  <conditionalFormatting sqref="Y21:Z21">
    <cfRule type="expression" dxfId="5" priority="6" stopIfTrue="1">
      <formula>T21-U21&lt;5</formula>
    </cfRule>
  </conditionalFormatting>
  <conditionalFormatting sqref="Y26:Z26">
    <cfRule type="expression" dxfId="4" priority="5" stopIfTrue="1">
      <formula>T26-U26&lt;5</formula>
    </cfRule>
  </conditionalFormatting>
  <conditionalFormatting sqref="Y25:Z25">
    <cfRule type="expression" dxfId="3" priority="4" stopIfTrue="1">
      <formula>T25-U25&lt;5</formula>
    </cfRule>
  </conditionalFormatting>
  <conditionalFormatting sqref="Y30:Z30">
    <cfRule type="expression" dxfId="2" priority="3" stopIfTrue="1">
      <formula>T30-U30&lt;5</formula>
    </cfRule>
  </conditionalFormatting>
  <conditionalFormatting sqref="Y28:Z28">
    <cfRule type="expression" dxfId="1" priority="2" stopIfTrue="1">
      <formula>T28-U28&lt;5</formula>
    </cfRule>
  </conditionalFormatting>
  <conditionalFormatting sqref="Y33:Z33">
    <cfRule type="expression" dxfId="0" priority="1" stopIfTrue="1">
      <formula>T33-U33&lt;5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2019-01-29T13:41:09Z</dcterms:created>
  <dcterms:modified xsi:type="dcterms:W3CDTF">2019-10-21T16:23:40Z</dcterms:modified>
</cp:coreProperties>
</file>