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tabRatio="851" activeTab="0"/>
  </bookViews>
  <sheets>
    <sheet name="Fixtures" sheetId="1" r:id="rId1"/>
    <sheet name="Results" sheetId="2" r:id="rId2"/>
    <sheet name="Batting" sheetId="3" r:id="rId3"/>
    <sheet name="Bowling" sheetId="4" r:id="rId4"/>
    <sheet name="Fielding" sheetId="5" r:id="rId5"/>
    <sheet name="Partnerships" sheetId="6" r:id="rId6"/>
    <sheet name="NACA" sheetId="7" r:id="rId7"/>
    <sheet name="Club Champion" sheetId="8" r:id="rId8"/>
  </sheets>
  <definedNames/>
  <calcPr fullCalcOnLoad="1"/>
</workbook>
</file>

<file path=xl/sharedStrings.xml><?xml version="1.0" encoding="utf-8"?>
<sst xmlns="http://schemas.openxmlformats.org/spreadsheetml/2006/main" count="2117" uniqueCount="429">
  <si>
    <t>Date</t>
  </si>
  <si>
    <t>Opponent</t>
  </si>
  <si>
    <t>Time</t>
  </si>
  <si>
    <t>Match</t>
  </si>
  <si>
    <t>Result</t>
  </si>
  <si>
    <t>Highgate</t>
  </si>
  <si>
    <t>1.30 pm</t>
  </si>
  <si>
    <t>40 overs a side</t>
  </si>
  <si>
    <t>Scorecard</t>
  </si>
  <si>
    <t>Harrow St. Mary's</t>
  </si>
  <si>
    <t>Hampton Wick</t>
  </si>
  <si>
    <t>2.00 pm</t>
  </si>
  <si>
    <t>Northwood</t>
  </si>
  <si>
    <t>Kew</t>
  </si>
  <si>
    <t>Hampstead</t>
  </si>
  <si>
    <t>Harrow Weald</t>
  </si>
  <si>
    <t>British Airways</t>
  </si>
  <si>
    <t>Barnes</t>
  </si>
  <si>
    <t>Teddington</t>
  </si>
  <si>
    <t>Wembley</t>
  </si>
  <si>
    <t>12.00 pm</t>
  </si>
  <si>
    <t>Shepperton</t>
  </si>
  <si>
    <t>Events</t>
  </si>
  <si>
    <t>Nepo Day at Ascot Races</t>
  </si>
  <si>
    <t>Legends Golf Tour, Devon</t>
  </si>
  <si>
    <t>Oxford Tour (ISIS Trophy)</t>
  </si>
  <si>
    <t>Batting</t>
  </si>
  <si>
    <t>Bowling</t>
  </si>
  <si>
    <t>NACA</t>
  </si>
  <si>
    <t>Performance Pt</t>
  </si>
  <si>
    <t>Club</t>
  </si>
  <si>
    <t>Career Batting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</si>
  <si>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</si>
  <si>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</si>
  <si>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</si>
  <si>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</si>
  <si>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</si>
  <si>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</si>
  <si>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</si>
  <si>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</si>
  <si>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</si>
  <si>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</si>
  <si>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Evaluate</t>
  </si>
  <si>
    <t>HOAR, Carl</t>
  </si>
  <si>
    <t xml:space="preserve"> (ENG)</t>
  </si>
  <si>
    <t>NAGRE, Ashish</t>
  </si>
  <si>
    <t xml:space="preserve"> (IND)</t>
  </si>
  <si>
    <t>KHAN, Shahna</t>
  </si>
  <si>
    <t>SHARMA, Sandip</t>
  </si>
  <si>
    <t>no</t>
  </si>
  <si>
    <t>THACKER, Nilesh</t>
  </si>
  <si>
    <t>SCHWIM, Brett</t>
  </si>
  <si>
    <t xml:space="preserve"> (ZIM)</t>
  </si>
  <si>
    <t>McCUBBIN, Paul</t>
  </si>
  <si>
    <t xml:space="preserve"> (AUS)</t>
  </si>
  <si>
    <t>STOUT, Mick</t>
  </si>
  <si>
    <t>WATERMAN, Damien</t>
  </si>
  <si>
    <t>-</t>
  </si>
  <si>
    <t>SPARROW, Luke</t>
  </si>
  <si>
    <t>CULLEY, James</t>
  </si>
  <si>
    <t xml:space="preserve"> (NZ)</t>
  </si>
  <si>
    <t>WERREN, Steve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</si>
  <si>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</si>
  <si>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</si>
  <si>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</si>
  <si>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</si>
  <si>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5 pts    Batting average is 40 runs or more</t>
  </si>
  <si>
    <t>4 pts    Batting average  is between 30 and 40 runs</t>
  </si>
  <si>
    <t>3 pts    Batting average is between 20 and 30 runs</t>
  </si>
  <si>
    <t>2 pt      Batting average is between 10 and 20 runs</t>
  </si>
  <si>
    <t>1 pt      Batting average is less than 10 runs</t>
  </si>
  <si>
    <t>ALSO BATTED</t>
  </si>
  <si>
    <t>HARDY, Tim</t>
  </si>
  <si>
    <t>NAIDU, Nilesh</t>
  </si>
  <si>
    <t>ELLEGARD, Chris</t>
  </si>
  <si>
    <t>Performance Pts</t>
  </si>
  <si>
    <t>O/W</t>
  </si>
  <si>
    <t>R/O</t>
  </si>
  <si>
    <t>R/W</t>
  </si>
  <si>
    <t xml:space="preserve">    Best figures</t>
  </si>
  <si>
    <t>Career Bowling</t>
  </si>
  <si>
    <t>BOWLING</t>
  </si>
  <si>
    <t>Ov</t>
  </si>
  <si>
    <t>M</t>
  </si>
  <si>
    <t>Wk</t>
  </si>
  <si>
    <t>S.R.</t>
  </si>
  <si>
    <t>Econ</t>
  </si>
  <si>
    <t>R</t>
  </si>
  <si>
    <t>2</t>
  </si>
  <si>
    <t>Bowling Averages Qualification</t>
  </si>
  <si>
    <t>1) Bowled 30 overs</t>
  </si>
  <si>
    <r>
      <t xml:space="preserve">           </t>
    </r>
    <r>
      <rPr>
        <u val="single"/>
        <sz val="10"/>
        <rFont val="Times New Roman"/>
        <family val="1"/>
      </rPr>
      <t>and</t>
    </r>
  </si>
  <si>
    <t>2) Bowled in at least 5 matches</t>
  </si>
  <si>
    <t>Club Champion - Bowling</t>
  </si>
  <si>
    <t xml:space="preserve">Bowling points are based equally on your bowling average (runs per wicket) and economy rate (runs per over), </t>
  </si>
  <si>
    <t>then divided by 2 to give a final ranking out of 5.</t>
  </si>
  <si>
    <t> Average</t>
  </si>
  <si>
    <t> 5 pts    Bowling average is less than 15 runs per over</t>
  </si>
  <si>
    <t> 4 pts    Bowling average is between 15 and 20 runs per over</t>
  </si>
  <si>
    <t> 3 pts    Bowling average is between 20 and 25 runs per over</t>
  </si>
  <si>
    <t> 2 pts    Bowling average is between 25 and 30 runs per over</t>
  </si>
  <si>
    <t> 1 pt      Bowling average is more than 30 runs per over</t>
  </si>
  <si>
    <t> Economy</t>
  </si>
  <si>
    <t> 5 pts    Economy rate is less than 4.5 runs per over</t>
  </si>
  <si>
    <t> 4 pts    Economy rate is between 4.5 and 5.0 runs per over</t>
  </si>
  <si>
    <t> 3 pts    Economy rate is between 5.0 and 5.5 runs per over</t>
  </si>
  <si>
    <t> 2 pts    Economy rate is between 5.5 and 6.0 runs per over</t>
  </si>
  <si>
    <t> 1 pt      Economy rate is more than 6 runs per over</t>
  </si>
  <si>
    <t>Selection Pts</t>
  </si>
  <si>
    <t>ALSO BOWLED</t>
  </si>
  <si>
    <t>ATKINSON, Dale</t>
  </si>
  <si>
    <t>GOUNDAR, Krishneel</t>
  </si>
  <si>
    <t>3</t>
  </si>
  <si>
    <t>ROBINSON, Mark</t>
  </si>
  <si>
    <t>DALE, Colin</t>
  </si>
  <si>
    <t>ANDREW, Rik</t>
  </si>
  <si>
    <t>MONK, Andrew</t>
  </si>
  <si>
    <t>GAMBLE, Nick</t>
  </si>
  <si>
    <t>FIELDING</t>
  </si>
  <si>
    <t>Ct</t>
  </si>
  <si>
    <t>St</t>
  </si>
  <si>
    <t>RO</t>
  </si>
  <si>
    <t>WERREN, Steve (w/k)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</si>
  <si>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</si>
  <si>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</si>
  <si>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</si>
  <si>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</si>
  <si>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</si>
  <si>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</si>
  <si>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</si>
  <si>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</si>
  <si>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</si>
  <si>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</si>
  <si>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</si>
  <si>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Bat Pts</t>
  </si>
  <si>
    <t>Bwl Pts</t>
  </si>
  <si>
    <t>Fld Pts</t>
  </si>
  <si>
    <t>Total</t>
  </si>
  <si>
    <t>Points</t>
  </si>
  <si>
    <t>Performance Points</t>
  </si>
  <si>
    <t xml:space="preserve">                    or</t>
  </si>
  <si>
    <t>BELL, Colin</t>
  </si>
  <si>
    <t xml:space="preserve"> (NI)</t>
  </si>
  <si>
    <t>PILLAY, Viven</t>
  </si>
  <si>
    <t xml:space="preserve"> (SA)</t>
  </si>
  <si>
    <t/>
  </si>
  <si>
    <t>*</t>
  </si>
  <si>
    <t>Ealing Three Bridges</t>
  </si>
  <si>
    <t>Note: Batting Averages highlighted in red are those players who haven't yet qualified</t>
  </si>
  <si>
    <t>Note: Bowling Averages highlighted in red are those players who haven't yet qualified</t>
  </si>
  <si>
    <t>EVANS, Ben</t>
  </si>
  <si>
    <t>EYRE, Peter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</si>
  <si>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</si>
  <si>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</si>
  <si>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</si>
  <si>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</si>
  <si>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COLEMAN, Nathan</t>
  </si>
  <si>
    <t>ranking for players who have not yet qualified. The evaluation is the lowest ranking the</t>
  </si>
  <si>
    <t>20 pts: Per Wicket, minus 1 point for every 5 runs conceded</t>
  </si>
  <si>
    <t>Bowling:   20 pts: Per Wicket, minus 1 point for every 5 runs conceded</t>
  </si>
  <si>
    <t>1.00 pm</t>
  </si>
  <si>
    <t>HANA, Jamie</t>
  </si>
  <si>
    <t>WETHERELL, Tim</t>
  </si>
  <si>
    <t>BRASH, Kinnon</t>
  </si>
  <si>
    <t>THACKER, Jay</t>
  </si>
  <si>
    <t>THAKKER, Sanjay</t>
  </si>
  <si>
    <t>ELLIOT, Ron</t>
  </si>
  <si>
    <t xml:space="preserve"> (SCOT)</t>
  </si>
  <si>
    <t>1 pt:  Per Run, minus 7 points for every dismissal</t>
  </si>
  <si>
    <t>Note: Performance Points figures highlighted in red are the skippers evaluation of the batting</t>
  </si>
  <si>
    <t>Note: Performance Points Figures highlighted in red are the skippers evaluation of the bowling ranking</t>
  </si>
  <si>
    <t>for players who have not yet qualified. The evaluation is the lowest range the player is likely to achieve.</t>
  </si>
  <si>
    <t>Batting:     1 pt:  Per Run, minus 7 points for every time dismissed</t>
  </si>
  <si>
    <t xml:space="preserve"> CLUB CHAMPION</t>
  </si>
  <si>
    <t>THOO, Kiat</t>
  </si>
  <si>
    <t>HAMPSON, James</t>
  </si>
  <si>
    <t>Hornsey</t>
  </si>
  <si>
    <t>TAMBLING, Damian</t>
  </si>
  <si>
    <t>FRASER, Stuart</t>
  </si>
  <si>
    <t>BLANDEN, Grant</t>
  </si>
  <si>
    <t>Sun 27 Apr</t>
  </si>
  <si>
    <t>Sun 04 May</t>
  </si>
  <si>
    <t>Sun 11 May</t>
  </si>
  <si>
    <t>Sun 18 May</t>
  </si>
  <si>
    <t>Sun 25 May</t>
  </si>
  <si>
    <t>Sun 01 Jun</t>
  </si>
  <si>
    <t>Sun 08 Jun</t>
  </si>
  <si>
    <t>Sun 15 Jun</t>
  </si>
  <si>
    <t>Sun 22 Jun</t>
  </si>
  <si>
    <t>Sun 29 Jun</t>
  </si>
  <si>
    <t>Sun 06 Jul</t>
  </si>
  <si>
    <t>Royal Household</t>
  </si>
  <si>
    <t>Sun 13  Jul</t>
  </si>
  <si>
    <t>Sun 20 Jul</t>
  </si>
  <si>
    <t>Sun 27 Jul</t>
  </si>
  <si>
    <t>Sun 03 Aug</t>
  </si>
  <si>
    <t>Sun 10 Aug</t>
  </si>
  <si>
    <t>Sat 16 Aug</t>
  </si>
  <si>
    <t>Sun 17 Aug</t>
  </si>
  <si>
    <t>Sun 31 Aug</t>
  </si>
  <si>
    <t>10 - 13 July</t>
  </si>
  <si>
    <t>Nepo Friday at the Oval Test (Eng v Ind)</t>
  </si>
  <si>
    <t>16 - 17 Aug</t>
  </si>
  <si>
    <t>Loss</t>
  </si>
  <si>
    <t>Win</t>
  </si>
  <si>
    <t>Nepotists</t>
  </si>
  <si>
    <t>(28 overs)</t>
  </si>
  <si>
    <t>151-3</t>
  </si>
  <si>
    <t>(24.2 overs)</t>
  </si>
  <si>
    <t>Thacker</t>
  </si>
  <si>
    <t>Sparrow</t>
  </si>
  <si>
    <t>1-10 (4 ov)</t>
  </si>
  <si>
    <t>Khan</t>
  </si>
  <si>
    <t>Tambling</t>
  </si>
  <si>
    <t>1-17 (2 ov)</t>
  </si>
  <si>
    <t>Hoar</t>
  </si>
  <si>
    <t>1-29 (5 ov)</t>
  </si>
  <si>
    <t>Catches/Stumpings/Run Outs:  (3/-/-)</t>
  </si>
  <si>
    <t>Werren 2, Stout</t>
  </si>
  <si>
    <t>Sinha</t>
  </si>
  <si>
    <t>(36 overs)</t>
  </si>
  <si>
    <t>(24 overs)</t>
  </si>
  <si>
    <t>3-10 (6 ov)</t>
  </si>
  <si>
    <t>Stout</t>
  </si>
  <si>
    <t>2-9   (2 ov)</t>
  </si>
  <si>
    <t>Naidu</t>
  </si>
  <si>
    <t>2-12 (4 ov)</t>
  </si>
  <si>
    <t>Catches/Stumpings/Run Outs:  (5/-/1)</t>
  </si>
  <si>
    <t>SINHA, Amit</t>
  </si>
  <si>
    <t>(36.2 overs)</t>
  </si>
  <si>
    <t>186-3</t>
  </si>
  <si>
    <t>(32.2 overs)</t>
  </si>
  <si>
    <t>Schwim</t>
  </si>
  <si>
    <t>2-28 (7.2 ov)</t>
  </si>
  <si>
    <t>0-14 (4 ov)</t>
  </si>
  <si>
    <t>Catches/Stumpings/Run Outs:  (1/-/-)</t>
  </si>
  <si>
    <t>Match Report</t>
  </si>
  <si>
    <t>Sparrow, McCubbin, Werren, Schwim, Khan/-/Tambling</t>
  </si>
  <si>
    <t>KHANNA, Aditya</t>
  </si>
  <si>
    <t>DAS, Aniket</t>
  </si>
  <si>
    <t>201-6</t>
  </si>
  <si>
    <t>(40 overs)</t>
  </si>
  <si>
    <t>Singha</t>
  </si>
  <si>
    <t>3-29 (6 ov)</t>
  </si>
  <si>
    <t>31 no</t>
  </si>
  <si>
    <t>1-26 (8 ov)</t>
  </si>
  <si>
    <t>1-33 (5 ov)</t>
  </si>
  <si>
    <t>Catches/Stumpings/Run Outs:  (-/-/-)</t>
  </si>
  <si>
    <t>Das</t>
  </si>
  <si>
    <t>Total since (and including 2010)</t>
  </si>
  <si>
    <t xml:space="preserve"> From 2009</t>
  </si>
  <si>
    <t>288-6</t>
  </si>
  <si>
    <t>(38.2 overs)</t>
  </si>
  <si>
    <t>143 no</t>
  </si>
  <si>
    <t>Bull, C</t>
  </si>
  <si>
    <t>4-8 (7.2 ov)</t>
  </si>
  <si>
    <t>3-25 (6 overs)</t>
  </si>
  <si>
    <t>Bull, G</t>
  </si>
  <si>
    <t>2-18 (8 overs)</t>
  </si>
  <si>
    <t>Werren 1/1, Hoar, Khanna</t>
  </si>
  <si>
    <t>Catches/Stumpings/Run Outs:  (3/1/-)</t>
  </si>
  <si>
    <t>BULL, Colin</t>
  </si>
  <si>
    <t>BULL, Graham</t>
  </si>
  <si>
    <t>dnb</t>
  </si>
  <si>
    <t>WHITE, John</t>
  </si>
  <si>
    <t>player is likely to achieve. (1 lowest - 5 highest)</t>
  </si>
  <si>
    <t>(1 lowest - 5 highest)</t>
  </si>
  <si>
    <t>263-7</t>
  </si>
  <si>
    <t>4-35 (8 overs)</t>
  </si>
  <si>
    <t>Thakker</t>
  </si>
  <si>
    <t>1-19 (4 overs)</t>
  </si>
  <si>
    <t>1-35 (5 overs)</t>
  </si>
  <si>
    <t>Khan 2, Khanna (1/-/0.5), Werren  (-/-/0.5)</t>
  </si>
  <si>
    <t>Catches/Stumpings/Run Outs:  (3/-/1)</t>
  </si>
  <si>
    <t>Sparrow/Naidu</t>
  </si>
  <si>
    <t>Wilkinson Way</t>
  </si>
  <si>
    <t>Cancelled</t>
  </si>
  <si>
    <t>220-9</t>
  </si>
  <si>
    <t>Ellegard</t>
  </si>
  <si>
    <t>Khanna</t>
  </si>
  <si>
    <t>2-38 (8 overs)</t>
  </si>
  <si>
    <t>2-46 (7 overs)</t>
  </si>
  <si>
    <t>McIntyre</t>
  </si>
  <si>
    <t>1-41 (7 overs)</t>
  </si>
  <si>
    <t>Catches/Stumpings/Run Outs:  (4/-/-)</t>
  </si>
  <si>
    <t>Werren 2, Ellegard, Stout</t>
  </si>
  <si>
    <t>MCINTYRE, Dennis</t>
  </si>
  <si>
    <t xml:space="preserve"> (GUY)</t>
  </si>
  <si>
    <t>272-8</t>
  </si>
  <si>
    <t>341-8</t>
  </si>
  <si>
    <t>344-4</t>
  </si>
  <si>
    <t>(38 overs)</t>
  </si>
  <si>
    <t>2-69 (8 overs)</t>
  </si>
  <si>
    <t>1-31 (2 overs)</t>
  </si>
  <si>
    <t>1-58 (8 overs)</t>
  </si>
  <si>
    <t>Dale</t>
  </si>
  <si>
    <t>McCubbin, Tambling, Nagre, Schwim</t>
  </si>
  <si>
    <t>176-8</t>
  </si>
  <si>
    <t>177-5</t>
  </si>
  <si>
    <t>(37.5 overs)</t>
  </si>
  <si>
    <t>62 no</t>
  </si>
  <si>
    <t>Dattani</t>
  </si>
  <si>
    <t>3-36 (8 overs)</t>
  </si>
  <si>
    <t>2-17 (6 overs)</t>
  </si>
  <si>
    <t>1-24 (8 overs)</t>
  </si>
  <si>
    <t>Ellegard 2, Schwim, Tambling, Pillay, Werren (1/-/1)</t>
  </si>
  <si>
    <t>Catches/Stumpings/Run Outs:  (6/-/1)</t>
  </si>
  <si>
    <t>DATTANI, Shyam</t>
  </si>
  <si>
    <t>PILAY, Vivan</t>
  </si>
  <si>
    <t>65 no</t>
  </si>
  <si>
    <t>Pillay</t>
  </si>
  <si>
    <t>Werren</t>
  </si>
  <si>
    <t>44 rh</t>
  </si>
  <si>
    <t>280-5</t>
  </si>
  <si>
    <t>(33.2 overs)</t>
  </si>
  <si>
    <t>3-43 (6 overs)</t>
  </si>
  <si>
    <t>2-5   (3 overs)</t>
  </si>
  <si>
    <t>1-14 (4 overs)</t>
  </si>
  <si>
    <t>Catches/Stumpings/Run Outs:  (4/-/1)</t>
  </si>
  <si>
    <t>Schwim, Nagre, Hoar, Kahn (1/-/1)</t>
  </si>
  <si>
    <t>Royal Household Game</t>
  </si>
  <si>
    <t>(30.3 overs)</t>
  </si>
  <si>
    <t>(41.2 overs)</t>
  </si>
  <si>
    <t>29 no</t>
  </si>
  <si>
    <t>Nagre</t>
  </si>
  <si>
    <t>4-23 (5 ov)</t>
  </si>
  <si>
    <t>Culley</t>
  </si>
  <si>
    <t>2-21 (6 overs)</t>
  </si>
  <si>
    <t>2-59 (6 overs)</t>
  </si>
  <si>
    <t>Khan 2, Tambling 2, Hoar, McCubbin, Culley</t>
  </si>
  <si>
    <t>Catches/Stumpings/Run Outs:  (7/-/-)</t>
  </si>
  <si>
    <t>Edmonton</t>
  </si>
  <si>
    <t>Time Game</t>
  </si>
  <si>
    <t>237-7</t>
  </si>
  <si>
    <t>226-6</t>
  </si>
  <si>
    <t>McCubbin</t>
  </si>
  <si>
    <t>2-48 (7 overs)</t>
  </si>
  <si>
    <t>1-24 (5 overs)</t>
  </si>
  <si>
    <t>1-33 (8 overs)</t>
  </si>
  <si>
    <t>Khan, McIntyre</t>
  </si>
  <si>
    <t>Catches/Stumpings/Run Outs:  (2/-/-)</t>
  </si>
  <si>
    <t>(35 overs)</t>
  </si>
  <si>
    <t>254-1</t>
  </si>
  <si>
    <t>121 no</t>
  </si>
  <si>
    <t>73 no</t>
  </si>
  <si>
    <t>3-23 (8 overs)</t>
  </si>
  <si>
    <t>2-12 (2 overs)</t>
  </si>
  <si>
    <t>2-40 (6 overs)</t>
  </si>
  <si>
    <t>Sparrow 2, Thacker, Werren (-/1/-), McIntyre (-/-/1)</t>
  </si>
  <si>
    <t>Catches/Stumpings/Run Outs:  (3/1/1)</t>
  </si>
  <si>
    <t>Subramaniar</t>
  </si>
  <si>
    <t>SUBRAMANIAR, Siva</t>
  </si>
  <si>
    <t>335-6</t>
  </si>
  <si>
    <t>(39.5 overs)</t>
  </si>
  <si>
    <t>4-48 (7.5 overs)</t>
  </si>
  <si>
    <t>2-20 (6 overs)</t>
  </si>
  <si>
    <t>2-23 (4 overs)</t>
  </si>
  <si>
    <t>Ellegard 2, Werren, Thacker, McCubbin, Pillay</t>
  </si>
  <si>
    <t>Catches/Stumpings/Run Outs:  (6/-/-)</t>
  </si>
  <si>
    <t>239-7</t>
  </si>
  <si>
    <t>241-5</t>
  </si>
  <si>
    <t>(34.5 overs)</t>
  </si>
  <si>
    <t>2-30 (7 overs)</t>
  </si>
  <si>
    <t>1-14 (8 overs)</t>
  </si>
  <si>
    <t>18 no</t>
  </si>
  <si>
    <t>1-31 (6 overs)</t>
  </si>
  <si>
    <t>Catches/Stumpings/Run Outs:  (4-/-2)</t>
  </si>
  <si>
    <t>Thakker, Pillay, Khan, Nagre</t>
  </si>
  <si>
    <t>Cook (-/-/0.5), Ellegard (-/-/0.5), Tambling (-/-1)</t>
  </si>
  <si>
    <t>Cook</t>
  </si>
  <si>
    <t>COOK, Clayton</t>
  </si>
  <si>
    <t>Post Modernists</t>
  </si>
  <si>
    <r>
      <t xml:space="preserve">Nine Bar </t>
    </r>
    <r>
      <rPr>
        <sz val="7"/>
        <rFont val="Times New Roman"/>
        <family val="1"/>
      </rPr>
      <t xml:space="preserve">   (ISIS Trophy Final)</t>
    </r>
  </si>
  <si>
    <t>Langleybury</t>
  </si>
  <si>
    <t>(26.5 overs)</t>
  </si>
  <si>
    <t>255-6</t>
  </si>
  <si>
    <t>114 no</t>
  </si>
  <si>
    <t>Hardy</t>
  </si>
  <si>
    <t>Thacker. N</t>
  </si>
  <si>
    <t>2-15 (5 overs)</t>
  </si>
  <si>
    <t>2-1   (3 overs)</t>
  </si>
  <si>
    <t>3-3   (3 overs)</t>
  </si>
  <si>
    <t>Monk</t>
  </si>
  <si>
    <t>Catches/Stumpings/Run Outs:  (4/1/-)</t>
  </si>
  <si>
    <t>217-5</t>
  </si>
  <si>
    <t>2-6   (5 overs)</t>
  </si>
  <si>
    <t>2-17 (5.5 overs)</t>
  </si>
  <si>
    <t>Thakker, Khan, Sparrow, Thacker, Mcubbin (-/1-)</t>
  </si>
  <si>
    <t xml:space="preserve">Nagre (-/-/0.5), </t>
  </si>
  <si>
    <t>Thacker 2, Mcubbin (2/-/0.5), Hoar, Ellegard, Khan (-/-/1)</t>
  </si>
  <si>
    <t>Catches/Stumpings/Run Outs:  (6/1/2)</t>
  </si>
  <si>
    <t>Sun 24 Aug</t>
  </si>
  <si>
    <t>(UK)</t>
  </si>
  <si>
    <t>PATEL, Rupesh</t>
  </si>
  <si>
    <t>Nine Bar</t>
  </si>
  <si>
    <t xml:space="preserve"> (UK)</t>
  </si>
  <si>
    <t>(31.3 overs)</t>
  </si>
  <si>
    <t>103-2</t>
  </si>
  <si>
    <t>(17 overs)</t>
  </si>
  <si>
    <t>Patel</t>
  </si>
  <si>
    <t>1-27 (8 overs)</t>
  </si>
  <si>
    <t>0-29 (3 overs)</t>
  </si>
  <si>
    <t>1-20 (5 overs)</t>
  </si>
  <si>
    <t>PATEL, Hinesh</t>
  </si>
  <si>
    <t>THACKER, Varun</t>
  </si>
  <si>
    <t>DAVIS, V</t>
  </si>
  <si>
    <t>(31.1 overs)</t>
  </si>
  <si>
    <t>97-3</t>
  </si>
  <si>
    <t>(21.4 overs)</t>
  </si>
  <si>
    <t>Patel, R</t>
  </si>
  <si>
    <t>2-20 (7 overs)</t>
  </si>
  <si>
    <t>1-18 (3 overs)</t>
  </si>
  <si>
    <t>0-6   (2 overs)</t>
  </si>
  <si>
    <t>OHDEDAR, Birsha</t>
  </si>
  <si>
    <t>McINTYRE, Dennis</t>
  </si>
  <si>
    <t>PILLAY, Vivan</t>
  </si>
  <si>
    <t xml:space="preserve">Scheduled   </t>
  </si>
  <si>
    <t xml:space="preserve">Played   </t>
  </si>
  <si>
    <t xml:space="preserve">Won   </t>
  </si>
  <si>
    <t xml:space="preserve">Lost   </t>
  </si>
  <si>
    <t xml:space="preserve">Cancelled   </t>
  </si>
  <si>
    <r>
      <t xml:space="preserve"> </t>
    </r>
    <r>
      <rPr>
        <u val="single"/>
        <sz val="10"/>
        <rFont val="Times New Roman"/>
        <family val="1"/>
      </rPr>
      <t>Note</t>
    </r>
    <r>
      <rPr>
        <sz val="10"/>
        <rFont val="Times New Roman"/>
        <family val="1"/>
      </rPr>
      <t>: Two cancelled matches - Hampstead &amp; Hornsey - were replaced with alternate fixtures</t>
    </r>
  </si>
  <si>
    <t xml:space="preserve">FIXTURES   </t>
  </si>
  <si>
    <t>FIXTURES</t>
  </si>
  <si>
    <t>(39 overs)</t>
  </si>
  <si>
    <t>(43 overs)  Declared</t>
  </si>
  <si>
    <t>42 no</t>
  </si>
  <si>
    <t>P. Pts</t>
  </si>
  <si>
    <t>P.Pts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</si>
</sst>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dd\ dd\ mm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Courier New"/>
      <family val="0"/>
    </font>
    <font>
      <b/>
      <u val="single"/>
      <sz val="10"/>
      <name val="Times New Roman"/>
      <family val="1"/>
    </font>
    <font>
      <sz val="8"/>
      <name val="Courier New"/>
      <family val="0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Courier New"/>
      <family val="0"/>
    </font>
    <font>
      <b/>
      <u val="single"/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4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name val="Courier New"/>
      <family val="0"/>
    </font>
    <font>
      <sz val="7.5"/>
      <name val="Courier New"/>
      <family val="0"/>
    </font>
    <font>
      <sz val="10"/>
      <color indexed="11"/>
      <name val="Courier New"/>
      <family val="0"/>
    </font>
    <font>
      <sz val="10"/>
      <color indexed="10"/>
      <name val="Courier New"/>
      <family val="0"/>
    </font>
    <font>
      <sz val="10"/>
      <color indexed="13"/>
      <name val="Courier New"/>
      <family val="0"/>
    </font>
    <font>
      <b/>
      <sz val="8"/>
      <name val="Times New Roman"/>
      <family val="1"/>
    </font>
    <font>
      <b/>
      <i/>
      <sz val="10"/>
      <name val="Arial"/>
      <family val="2"/>
    </font>
    <font>
      <sz val="10"/>
      <color indexed="13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.5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7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left" vertical="center" indent="1"/>
    </xf>
    <xf numFmtId="0" fontId="4" fillId="4" borderId="2" xfId="20" applyFont="1" applyFill="1" applyBorder="1" applyAlignment="1">
      <alignment horizontal="left" vertical="center" indent="1"/>
    </xf>
    <xf numFmtId="0" fontId="4" fillId="4" borderId="3" xfId="2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 indent="1"/>
      <protection/>
    </xf>
    <xf numFmtId="165" fontId="10" fillId="2" borderId="0" xfId="0" applyNumberFormat="1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2" fillId="4" borderId="6" xfId="0" applyNumberFormat="1" applyFont="1" applyFill="1" applyBorder="1" applyAlignment="1" applyProtection="1">
      <alignment horizontal="left" vertical="center" indent="1"/>
      <protection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left" vertical="center"/>
      <protection/>
    </xf>
    <xf numFmtId="0" fontId="6" fillId="4" borderId="0" xfId="0" applyNumberFormat="1" applyFont="1" applyFill="1" applyBorder="1" applyAlignment="1" applyProtection="1">
      <alignment horizontal="left" vertical="center"/>
      <protection/>
    </xf>
    <xf numFmtId="0" fontId="2" fillId="4" borderId="7" xfId="0" applyNumberFormat="1" applyFont="1" applyFill="1" applyBorder="1" applyAlignment="1" applyProtection="1">
      <alignment horizontal="left" vertical="center"/>
      <protection/>
    </xf>
    <xf numFmtId="0" fontId="4" fillId="4" borderId="8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1" fontId="8" fillId="2" borderId="0" xfId="0" applyNumberFormat="1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>
      <alignment/>
    </xf>
    <xf numFmtId="0" fontId="2" fillId="2" borderId="0" xfId="0" applyFont="1" applyFill="1" applyAlignment="1">
      <alignment horizontal="left" indent="1"/>
    </xf>
    <xf numFmtId="0" fontId="12" fillId="2" borderId="0" xfId="0" applyNumberFormat="1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 indent="1"/>
      <protection/>
    </xf>
    <xf numFmtId="0" fontId="12" fillId="2" borderId="0" xfId="0" applyNumberFormat="1" applyFont="1" applyFill="1" applyBorder="1" applyAlignment="1" applyProtection="1">
      <alignment horizontal="left" vertical="center" indent="1"/>
      <protection/>
    </xf>
    <xf numFmtId="0" fontId="11" fillId="2" borderId="0" xfId="0" applyFont="1" applyFill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1" fillId="2" borderId="0" xfId="0" applyFont="1" applyFill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 textRotation="90"/>
      <protection/>
    </xf>
    <xf numFmtId="0" fontId="2" fillId="2" borderId="6" xfId="0" applyFont="1" applyFill="1" applyBorder="1" applyAlignment="1" applyProtection="1">
      <alignment horizontal="right" textRotation="90"/>
      <protection/>
    </xf>
    <xf numFmtId="0" fontId="15" fillId="2" borderId="0" xfId="0" applyFont="1" applyFill="1" applyBorder="1" applyAlignment="1" applyProtection="1">
      <alignment horizontal="right" textRotation="90"/>
      <protection/>
    </xf>
    <xf numFmtId="0" fontId="16" fillId="2" borderId="0" xfId="0" applyFont="1" applyFill="1" applyBorder="1" applyAlignment="1" applyProtection="1">
      <alignment horizontal="right" textRotation="90"/>
      <protection/>
    </xf>
    <xf numFmtId="0" fontId="17" fillId="3" borderId="0" xfId="0" applyFont="1" applyFill="1" applyBorder="1" applyAlignment="1" applyProtection="1">
      <alignment horizontal="right" textRotation="90"/>
      <protection/>
    </xf>
    <xf numFmtId="0" fontId="2" fillId="2" borderId="0" xfId="0" applyFont="1" applyFill="1" applyBorder="1" applyAlignment="1" applyProtection="1">
      <alignment horizontal="right" textRotation="90"/>
      <protection/>
    </xf>
    <xf numFmtId="0" fontId="0" fillId="0" borderId="0" xfId="0" applyFill="1" applyAlignment="1" applyProtection="1">
      <alignment/>
      <protection/>
    </xf>
    <xf numFmtId="0" fontId="20" fillId="3" borderId="9" xfId="0" applyNumberFormat="1" applyFont="1" applyFill="1" applyBorder="1" applyAlignment="1" applyProtection="1">
      <alignment horizontal="center" vertical="center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3" borderId="10" xfId="0" applyNumberFormat="1" applyFont="1" applyFill="1" applyBorder="1" applyAlignment="1" applyProtection="1">
      <alignment horizontal="lef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right" vertical="center"/>
      <protection/>
    </xf>
    <xf numFmtId="0" fontId="3" fillId="3" borderId="5" xfId="0" applyNumberFormat="1" applyFont="1" applyFill="1" applyBorder="1" applyAlignment="1" applyProtection="1">
      <alignment horizontal="right" vertical="center"/>
      <protection/>
    </xf>
    <xf numFmtId="0" fontId="20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 textRotation="90"/>
      <protection/>
    </xf>
    <xf numFmtId="0" fontId="15" fillId="2" borderId="0" xfId="0" applyFont="1" applyFill="1" applyBorder="1" applyAlignment="1" applyProtection="1">
      <alignment horizontal="right" vertical="center" textRotation="90"/>
      <protection/>
    </xf>
    <xf numFmtId="0" fontId="16" fillId="2" borderId="0" xfId="0" applyFont="1" applyFill="1" applyBorder="1" applyAlignment="1" applyProtection="1">
      <alignment horizontal="right" vertical="center" textRotation="90"/>
      <protection/>
    </xf>
    <xf numFmtId="0" fontId="17" fillId="3" borderId="0" xfId="0" applyFont="1" applyFill="1" applyBorder="1" applyAlignment="1" applyProtection="1">
      <alignment horizontal="right" vertical="center" textRotation="90"/>
      <protection/>
    </xf>
    <xf numFmtId="49" fontId="21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166" fontId="3" fillId="4" borderId="0" xfId="0" applyNumberFormat="1" applyFont="1" applyFill="1" applyBorder="1" applyAlignment="1" applyProtection="1">
      <alignment horizontal="right" vertical="center"/>
      <protection/>
    </xf>
    <xf numFmtId="1" fontId="3" fillId="4" borderId="11" xfId="0" applyNumberFormat="1" applyFont="1" applyFill="1" applyBorder="1" applyAlignment="1">
      <alignment horizontal="right" vertical="center" indent="1"/>
    </xf>
    <xf numFmtId="166" fontId="2" fillId="4" borderId="11" xfId="0" applyNumberFormat="1" applyFont="1" applyFill="1" applyBorder="1" applyAlignment="1" applyProtection="1">
      <alignment horizontal="center" vertical="center"/>
      <protection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right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1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 applyProtection="1">
      <alignment vertical="center"/>
      <protection/>
    </xf>
    <xf numFmtId="1" fontId="22" fillId="4" borderId="11" xfId="0" applyNumberFormat="1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2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1" fontId="2" fillId="2" borderId="0" xfId="0" applyNumberFormat="1" applyFont="1" applyFill="1" applyBorder="1" applyAlignment="1" applyProtection="1">
      <alignment vertical="center"/>
      <protection/>
    </xf>
    <xf numFmtId="0" fontId="20" fillId="3" borderId="1" xfId="0" applyNumberFormat="1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right" vertical="center"/>
      <protection/>
    </xf>
    <xf numFmtId="0" fontId="25" fillId="2" borderId="0" xfId="0" applyFont="1" applyFill="1" applyAlignment="1">
      <alignment/>
    </xf>
    <xf numFmtId="0" fontId="2" fillId="4" borderId="12" xfId="0" applyFont="1" applyFill="1" applyBorder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2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6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 textRotation="90"/>
      <protection/>
    </xf>
    <xf numFmtId="0" fontId="0" fillId="2" borderId="0" xfId="0" applyFill="1" applyBorder="1" applyAlignment="1" applyProtection="1">
      <alignment vertical="center"/>
      <protection/>
    </xf>
    <xf numFmtId="0" fontId="3" fillId="3" borderId="10" xfId="0" applyNumberFormat="1" applyFont="1" applyFill="1" applyBorder="1" applyAlignment="1" applyProtection="1">
      <alignment horizontal="left" vertical="center"/>
      <protection/>
    </xf>
    <xf numFmtId="0" fontId="2" fillId="3" borderId="4" xfId="0" applyNumberFormat="1" applyFont="1" applyFill="1" applyBorder="1" applyAlignment="1" applyProtection="1">
      <alignment horizontal="right" vertical="center"/>
      <protection/>
    </xf>
    <xf numFmtId="0" fontId="2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1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6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horizontal="left" vertical="center" indent="1"/>
      <protection/>
    </xf>
    <xf numFmtId="0" fontId="3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13" xfId="0" applyNumberFormat="1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49" fontId="21" fillId="4" borderId="11" xfId="0" applyNumberFormat="1" applyFont="1" applyFill="1" applyBorder="1" applyAlignment="1" applyProtection="1">
      <alignment horizontal="left" vertical="center"/>
      <protection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1" fontId="2" fillId="4" borderId="2" xfId="0" applyNumberFormat="1" applyFont="1" applyFill="1" applyBorder="1" applyAlignment="1" applyProtection="1">
      <alignment horizontal="center" vertical="center"/>
      <protection/>
    </xf>
    <xf numFmtId="166" fontId="2" fillId="4" borderId="2" xfId="0" applyNumberFormat="1" applyFont="1" applyFill="1" applyBorder="1" applyAlignment="1" applyProtection="1">
      <alignment horizontal="center" vertical="center"/>
      <protection/>
    </xf>
    <xf numFmtId="166" fontId="3" fillId="4" borderId="2" xfId="0" applyNumberFormat="1" applyFont="1" applyFill="1" applyBorder="1" applyAlignment="1" applyProtection="1">
      <alignment horizontal="center" vertical="center"/>
      <protection/>
    </xf>
    <xf numFmtId="166" fontId="2" fillId="2" borderId="11" xfId="0" applyNumberFormat="1" applyFont="1" applyFill="1" applyBorder="1" applyAlignment="1" applyProtection="1">
      <alignment horizontal="right" vertical="center"/>
      <protection/>
    </xf>
    <xf numFmtId="1" fontId="3" fillId="4" borderId="11" xfId="0" applyNumberFormat="1" applyFont="1" applyFill="1" applyBorder="1" applyAlignment="1" applyProtection="1">
      <alignment horizontal="right" vertical="center" indent="1"/>
      <protection/>
    </xf>
    <xf numFmtId="0" fontId="16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49" fontId="21" fillId="4" borderId="11" xfId="0" applyNumberFormat="1" applyFont="1" applyFill="1" applyBorder="1" applyAlignment="1" applyProtection="1">
      <alignment vertical="center"/>
      <protection/>
    </xf>
    <xf numFmtId="0" fontId="2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12" xfId="0" applyNumberFormat="1" applyFont="1" applyFill="1" applyBorder="1" applyAlignment="1" applyProtection="1">
      <alignment horizontal="left" vertical="center"/>
      <protection/>
    </xf>
    <xf numFmtId="0" fontId="2" fillId="2" borderId="12" xfId="0" applyNumberFormat="1" applyFont="1" applyFill="1" applyBorder="1" applyAlignment="1" applyProtection="1">
      <alignment horizontal="right" vertical="center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/>
    </xf>
    <xf numFmtId="0" fontId="3" fillId="2" borderId="7" xfId="0" applyNumberFormat="1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1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center" vertical="center"/>
      <protection/>
    </xf>
    <xf numFmtId="0" fontId="16" fillId="2" borderId="6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 applyProtection="1">
      <alignment horizontal="right" vertical="center" indent="1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166" fontId="2" fillId="4" borderId="9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Fill="1" applyBorder="1" applyAlignment="1">
      <alignment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14" xfId="0" applyNumberFormat="1" applyFont="1" applyFill="1" applyBorder="1" applyAlignment="1" applyProtection="1">
      <alignment horizontal="left" vertical="center"/>
      <protection/>
    </xf>
    <xf numFmtId="0" fontId="0" fillId="3" borderId="1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8" fillId="2" borderId="0" xfId="0" applyNumberFormat="1" applyFont="1" applyFill="1" applyBorder="1" applyAlignment="1" applyProtection="1">
      <alignment horizontal="left" vertical="center"/>
      <protection/>
    </xf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 textRotation="90"/>
    </xf>
    <xf numFmtId="0" fontId="18" fillId="2" borderId="0" xfId="0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 applyProtection="1">
      <alignment horizontal="left" vertical="center"/>
      <protection/>
    </xf>
    <xf numFmtId="0" fontId="2" fillId="3" borderId="10" xfId="0" applyNumberFormat="1" applyFont="1" applyFill="1" applyBorder="1" applyAlignment="1" applyProtection="1">
      <alignment horizontal="left" vertical="center"/>
      <protection/>
    </xf>
    <xf numFmtId="165" fontId="3" fillId="3" borderId="4" xfId="0" applyNumberFormat="1" applyFont="1" applyFill="1" applyBorder="1" applyAlignment="1" applyProtection="1">
      <alignment horizontal="left" vertical="center"/>
      <protection/>
    </xf>
    <xf numFmtId="0" fontId="2" fillId="4" borderId="13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left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left" vertical="center" indent="1"/>
      <protection/>
    </xf>
    <xf numFmtId="0" fontId="2" fillId="4" borderId="2" xfId="0" applyFont="1" applyFill="1" applyBorder="1" applyAlignment="1" applyProtection="1">
      <alignment horizontal="left" vertical="center" indent="1"/>
      <protection/>
    </xf>
    <xf numFmtId="0" fontId="30" fillId="2" borderId="0" xfId="0" applyFont="1" applyFill="1" applyAlignment="1">
      <alignment vertical="center"/>
    </xf>
    <xf numFmtId="0" fontId="2" fillId="4" borderId="11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Alignment="1">
      <alignment/>
    </xf>
    <xf numFmtId="0" fontId="19" fillId="2" borderId="0" xfId="0" applyFont="1" applyFill="1" applyAlignment="1">
      <alignment vertical="center"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left" vertical="center" indent="1"/>
      <protection/>
    </xf>
    <xf numFmtId="0" fontId="2" fillId="4" borderId="3" xfId="0" applyFont="1" applyFill="1" applyBorder="1" applyAlignment="1" applyProtection="1">
      <alignment horizontal="left" vertical="center" indent="1"/>
      <protection/>
    </xf>
    <xf numFmtId="0" fontId="0" fillId="2" borderId="0" xfId="0" applyFill="1" applyAlignment="1">
      <alignment horizontal="left" indent="1"/>
    </xf>
    <xf numFmtId="0" fontId="3" fillId="3" borderId="14" xfId="0" applyNumberFormat="1" applyFont="1" applyFill="1" applyBorder="1" applyAlignment="1" applyProtection="1">
      <alignment horizontal="left" vertical="center" indent="1"/>
      <protection/>
    </xf>
    <xf numFmtId="0" fontId="3" fillId="3" borderId="15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indent="1"/>
      <protection/>
    </xf>
    <xf numFmtId="49" fontId="21" fillId="4" borderId="0" xfId="0" applyNumberFormat="1" applyFont="1" applyFill="1" applyBorder="1" applyAlignment="1" applyProtection="1">
      <alignment horizontal="left" vertical="center"/>
      <protection/>
    </xf>
    <xf numFmtId="49" fontId="2" fillId="4" borderId="2" xfId="0" applyNumberFormat="1" applyFont="1" applyFill="1" applyBorder="1" applyAlignment="1" applyProtection="1">
      <alignment horizontal="left" vertical="center"/>
      <protection/>
    </xf>
    <xf numFmtId="49" fontId="2" fillId="4" borderId="0" xfId="0" applyNumberFormat="1" applyFont="1" applyFill="1" applyBorder="1" applyAlignment="1" applyProtection="1">
      <alignment horizontal="left" vertical="center"/>
      <protection/>
    </xf>
    <xf numFmtId="0" fontId="15" fillId="4" borderId="0" xfId="0" applyNumberFormat="1" applyFont="1" applyFill="1" applyBorder="1" applyAlignment="1" applyProtection="1">
      <alignment horizontal="left" vertical="center"/>
      <protection/>
    </xf>
    <xf numFmtId="0" fontId="32" fillId="4" borderId="0" xfId="0" applyNumberFormat="1" applyFont="1" applyFill="1" applyBorder="1" applyAlignment="1" applyProtection="1">
      <alignment horizontal="left" vertical="center"/>
      <protection/>
    </xf>
    <xf numFmtId="0" fontId="3" fillId="3" borderId="4" xfId="0" applyFont="1" applyFill="1" applyBorder="1" applyAlignment="1" applyProtection="1">
      <alignment horizontal="left" vertical="center" indent="1"/>
      <protection/>
    </xf>
    <xf numFmtId="0" fontId="6" fillId="3" borderId="5" xfId="0" applyFont="1" applyFill="1" applyBorder="1" applyAlignment="1" applyProtection="1">
      <alignment vertical="center"/>
      <protection/>
    </xf>
    <xf numFmtId="0" fontId="2" fillId="4" borderId="0" xfId="0" applyNumberFormat="1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2" fillId="4" borderId="8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 vertical="center"/>
      <protection/>
    </xf>
    <xf numFmtId="0" fontId="2" fillId="4" borderId="15" xfId="0" applyFont="1" applyFill="1" applyBorder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165" fontId="6" fillId="4" borderId="0" xfId="0" applyNumberFormat="1" applyFont="1" applyFill="1" applyBorder="1" applyAlignment="1" applyProtection="1">
      <alignment horizontal="left" vertical="center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2" xfId="0" applyFont="1" applyFill="1" applyBorder="1" applyAlignment="1" applyProtection="1">
      <alignment vertical="center"/>
      <protection/>
    </xf>
    <xf numFmtId="165" fontId="33" fillId="4" borderId="0" xfId="0" applyNumberFormat="1" applyFont="1" applyFill="1" applyBorder="1" applyAlignment="1" applyProtection="1">
      <alignment horizontal="left" vertical="center"/>
      <protection/>
    </xf>
    <xf numFmtId="0" fontId="6" fillId="4" borderId="7" xfId="0" applyFont="1" applyFill="1" applyBorder="1" applyAlignment="1">
      <alignment vertical="center"/>
    </xf>
    <xf numFmtId="0" fontId="20" fillId="3" borderId="5" xfId="0" applyNumberFormat="1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1" fontId="2" fillId="4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NumberFormat="1" applyFont="1" applyFill="1" applyBorder="1" applyAlignment="1" applyProtection="1">
      <alignment horizontal="left" vertical="center"/>
      <protection/>
    </xf>
    <xf numFmtId="0" fontId="16" fillId="2" borderId="6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0" fontId="2" fillId="4" borderId="8" xfId="0" applyNumberFormat="1" applyFont="1" applyFill="1" applyBorder="1" applyAlignment="1" applyProtection="1">
      <alignment horizontal="left" vertical="center" indent="1"/>
      <protection/>
    </xf>
    <xf numFmtId="1" fontId="2" fillId="2" borderId="0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  <xf numFmtId="0" fontId="6" fillId="4" borderId="7" xfId="0" applyFont="1" applyFill="1" applyBorder="1" applyAlignment="1" applyProtection="1">
      <alignment horizontal="left" vertical="center"/>
      <protection/>
    </xf>
    <xf numFmtId="0" fontId="2" fillId="4" borderId="8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>
      <alignment horizontal="left" vertical="center"/>
    </xf>
    <xf numFmtId="0" fontId="38" fillId="4" borderId="6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2" xfId="0" applyFont="1" applyFill="1" applyBorder="1" applyAlignment="1">
      <alignment wrapText="1"/>
    </xf>
    <xf numFmtId="0" fontId="15" fillId="4" borderId="6" xfId="0" applyFont="1" applyFill="1" applyBorder="1" applyAlignment="1">
      <alignment wrapText="1"/>
    </xf>
    <xf numFmtId="0" fontId="33" fillId="4" borderId="0" xfId="0" applyFont="1" applyFill="1" applyAlignment="1">
      <alignment wrapText="1"/>
    </xf>
    <xf numFmtId="0" fontId="33" fillId="4" borderId="16" xfId="0" applyFont="1" applyFill="1" applyBorder="1" applyAlignment="1">
      <alignment wrapText="1"/>
    </xf>
    <xf numFmtId="0" fontId="15" fillId="4" borderId="13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5" fillId="4" borderId="0" xfId="0" applyFont="1" applyFill="1" applyAlignment="1">
      <alignment horizontal="left" wrapText="1"/>
    </xf>
    <xf numFmtId="0" fontId="33" fillId="4" borderId="0" xfId="0" applyFont="1" applyFill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2" fillId="4" borderId="6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2" fillId="4" borderId="12" xfId="0" applyNumberFormat="1" applyFont="1" applyFill="1" applyBorder="1" applyAlignment="1" applyProtection="1">
      <alignment horizontal="left" vertical="center"/>
      <protection/>
    </xf>
    <xf numFmtId="49" fontId="21" fillId="4" borderId="12" xfId="0" applyNumberFormat="1" applyFont="1" applyFill="1" applyBorder="1" applyAlignment="1" applyProtection="1">
      <alignment horizontal="left" vertical="center"/>
      <protection/>
    </xf>
    <xf numFmtId="0" fontId="0" fillId="4" borderId="0" xfId="0" applyFill="1" applyBorder="1" applyAlignment="1">
      <alignment vertical="center"/>
    </xf>
    <xf numFmtId="0" fontId="32" fillId="4" borderId="13" xfId="0" applyNumberFormat="1" applyFont="1" applyFill="1" applyBorder="1" applyAlignment="1" applyProtection="1">
      <alignment horizontal="left" vertical="center"/>
      <protection/>
    </xf>
    <xf numFmtId="0" fontId="39" fillId="2" borderId="0" xfId="0" applyFont="1" applyFill="1" applyAlignment="1" applyProtection="1">
      <alignment vertical="center"/>
      <protection/>
    </xf>
    <xf numFmtId="166" fontId="3" fillId="4" borderId="11" xfId="0" applyNumberFormat="1" applyFont="1" applyFill="1" applyBorder="1" applyAlignment="1" applyProtection="1">
      <alignment horizontal="center" vertical="center"/>
      <protection/>
    </xf>
    <xf numFmtId="1" fontId="10" fillId="2" borderId="0" xfId="0" applyNumberFormat="1" applyFont="1" applyFill="1" applyBorder="1" applyAlignment="1" applyProtection="1">
      <alignment horizontal="left"/>
      <protection/>
    </xf>
    <xf numFmtId="165" fontId="18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/>
    </xf>
    <xf numFmtId="166" fontId="20" fillId="4" borderId="2" xfId="0" applyNumberFormat="1" applyFont="1" applyFill="1" applyBorder="1" applyAlignment="1" applyProtection="1">
      <alignment horizontal="center" vertical="center"/>
      <protection/>
    </xf>
    <xf numFmtId="0" fontId="24" fillId="4" borderId="2" xfId="0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2" fillId="4" borderId="13" xfId="0" applyNumberFormat="1" applyFont="1" applyFill="1" applyBorder="1" applyAlignment="1" applyProtection="1">
      <alignment horizontal="left" vertical="center" indent="1"/>
      <protection/>
    </xf>
    <xf numFmtId="49" fontId="21" fillId="4" borderId="3" xfId="0" applyNumberFormat="1" applyFont="1" applyFill="1" applyBorder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17" fontId="15" fillId="4" borderId="2" xfId="0" applyNumberFormat="1" applyFont="1" applyFill="1" applyBorder="1" applyAlignment="1">
      <alignment wrapText="1"/>
    </xf>
    <xf numFmtId="166" fontId="20" fillId="4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1" fillId="2" borderId="11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Alignment="1" applyProtection="1">
      <alignment horizontal="right" vertical="center"/>
      <protection/>
    </xf>
    <xf numFmtId="166" fontId="40" fillId="4" borderId="0" xfId="0" applyNumberFormat="1" applyFont="1" applyFill="1" applyBorder="1" applyAlignment="1" applyProtection="1">
      <alignment horizontal="right" vertical="center"/>
      <protection/>
    </xf>
    <xf numFmtId="0" fontId="2" fillId="4" borderId="6" xfId="0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3" fillId="3" borderId="5" xfId="0" applyFont="1" applyFill="1" applyBorder="1" applyAlignment="1" applyProtection="1">
      <alignment horizontal="left" vertical="center" indent="1"/>
      <protection/>
    </xf>
    <xf numFmtId="1" fontId="2" fillId="4" borderId="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right" vertical="center"/>
    </xf>
    <xf numFmtId="49" fontId="2" fillId="4" borderId="13" xfId="0" applyNumberFormat="1" applyFont="1" applyFill="1" applyBorder="1" applyAlignment="1">
      <alignment horizontal="right" vertical="center"/>
    </xf>
    <xf numFmtId="1" fontId="2" fillId="4" borderId="9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49" fontId="2" fillId="4" borderId="15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horizontal="right" vertical="center"/>
    </xf>
    <xf numFmtId="49" fontId="2" fillId="4" borderId="8" xfId="0" applyNumberFormat="1" applyFont="1" applyFill="1" applyBorder="1" applyAlignment="1">
      <alignment horizontal="right" vertical="center"/>
    </xf>
    <xf numFmtId="1" fontId="2" fillId="4" borderId="15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 wrapText="1"/>
    </xf>
    <xf numFmtId="0" fontId="15" fillId="4" borderId="7" xfId="0" applyFont="1" applyFill="1" applyBorder="1" applyAlignment="1">
      <alignment horizontal="left" wrapText="1"/>
    </xf>
    <xf numFmtId="0" fontId="15" fillId="4" borderId="8" xfId="0" applyFont="1" applyFill="1" applyBorder="1" applyAlignment="1">
      <alignment wrapText="1"/>
    </xf>
    <xf numFmtId="0" fontId="15" fillId="4" borderId="12" xfId="0" applyFont="1" applyFill="1" applyBorder="1" applyAlignment="1">
      <alignment wrapText="1"/>
    </xf>
    <xf numFmtId="0" fontId="15" fillId="4" borderId="12" xfId="0" applyFont="1" applyFill="1" applyBorder="1" applyAlignment="1">
      <alignment horizontal="left" wrapText="1"/>
    </xf>
    <xf numFmtId="0" fontId="15" fillId="4" borderId="15" xfId="0" applyFont="1" applyFill="1" applyBorder="1" applyAlignment="1">
      <alignment wrapText="1"/>
    </xf>
    <xf numFmtId="0" fontId="15" fillId="4" borderId="15" xfId="0" applyNumberFormat="1" applyFont="1" applyFill="1" applyBorder="1" applyAlignment="1">
      <alignment wrapText="1"/>
    </xf>
    <xf numFmtId="0" fontId="15" fillId="4" borderId="8" xfId="0" applyNumberFormat="1" applyFont="1" applyFill="1" applyBorder="1" applyAlignment="1">
      <alignment wrapText="1"/>
    </xf>
    <xf numFmtId="0" fontId="15" fillId="4" borderId="15" xfId="0" applyFont="1" applyFill="1" applyBorder="1" applyAlignment="1">
      <alignment horizontal="left" wrapText="1"/>
    </xf>
    <xf numFmtId="0" fontId="15" fillId="4" borderId="8" xfId="0" applyFont="1" applyFill="1" applyBorder="1" applyAlignment="1">
      <alignment horizontal="left" wrapText="1"/>
    </xf>
    <xf numFmtId="0" fontId="15" fillId="4" borderId="7" xfId="0" applyFont="1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20" fillId="3" borderId="10" xfId="0" applyNumberFormat="1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24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3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left" vertical="center"/>
      <protection/>
    </xf>
    <xf numFmtId="0" fontId="3" fillId="3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4" borderId="0" xfId="0" applyFont="1" applyFill="1" applyAlignment="1">
      <alignment wrapText="1"/>
    </xf>
    <xf numFmtId="0" fontId="15" fillId="4" borderId="16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0" xfId="0" applyFont="1" applyFill="1" applyAlignment="1" applyProtection="1">
      <alignment horizontal="center"/>
      <protection/>
    </xf>
    <xf numFmtId="0" fontId="19" fillId="2" borderId="0" xfId="0" applyFont="1" applyFill="1" applyAlignment="1">
      <alignment horizontal="center"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15" xfId="0" applyNumberFormat="1" applyFont="1" applyFill="1" applyBorder="1" applyAlignment="1" applyProtection="1">
      <alignment horizontal="center" textRotation="90"/>
      <protection/>
    </xf>
    <xf numFmtId="0" fontId="3" fillId="3" borderId="6" xfId="0" applyNumberFormat="1" applyFont="1" applyFill="1" applyBorder="1" applyAlignment="1" applyProtection="1">
      <alignment horizontal="center" textRotation="90"/>
      <protection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13" xfId="0" applyNumberFormat="1" applyFont="1" applyFill="1" applyBorder="1" applyAlignment="1" applyProtection="1">
      <alignment horizontal="center" textRotation="90"/>
      <protection/>
    </xf>
    <xf numFmtId="0" fontId="3" fillId="3" borderId="8" xfId="0" applyNumberFormat="1" applyFont="1" applyFill="1" applyBorder="1" applyAlignment="1" applyProtection="1">
      <alignment horizontal="center" textRotation="90"/>
      <protection/>
    </xf>
    <xf numFmtId="0" fontId="2" fillId="3" borderId="15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3" borderId="13" xfId="0" applyFont="1" applyFill="1" applyBorder="1" applyAlignment="1" applyProtection="1">
      <alignment horizontal="center" textRotation="90"/>
      <protection/>
    </xf>
    <xf numFmtId="0" fontId="2" fillId="3" borderId="8" xfId="0" applyFont="1" applyFill="1" applyBorder="1" applyAlignment="1">
      <alignment horizontal="center" textRotation="90"/>
    </xf>
    <xf numFmtId="0" fontId="3" fillId="2" borderId="0" xfId="0" applyNumberFormat="1" applyFont="1" applyFill="1" applyBorder="1" applyAlignment="1" applyProtection="1">
      <alignment horizontal="center" textRotation="90"/>
      <protection/>
    </xf>
    <xf numFmtId="0" fontId="2" fillId="2" borderId="0" xfId="0" applyFont="1" applyFill="1" applyBorder="1" applyAlignment="1">
      <alignment horizontal="center" textRotation="90"/>
    </xf>
    <xf numFmtId="0" fontId="2" fillId="2" borderId="0" xfId="0" applyFont="1" applyFill="1" applyBorder="1" applyAlignment="1" applyProtection="1">
      <alignment horizontal="center" textRotation="90"/>
      <protection/>
    </xf>
    <xf numFmtId="0" fontId="18" fillId="2" borderId="0" xfId="0" applyNumberFormat="1" applyFont="1" applyFill="1" applyBorder="1" applyAlignment="1" applyProtection="1">
      <alignment horizontal="center" textRotation="90"/>
      <protection/>
    </xf>
    <xf numFmtId="0" fontId="16" fillId="2" borderId="0" xfId="0" applyFont="1" applyFill="1" applyBorder="1" applyAlignment="1">
      <alignment horizontal="center" textRotation="90"/>
    </xf>
    <xf numFmtId="0" fontId="16" fillId="2" borderId="0" xfId="0" applyFont="1" applyFill="1" applyBorder="1" applyAlignment="1" applyProtection="1">
      <alignment horizontal="center" textRotation="90"/>
      <protection/>
    </xf>
    <xf numFmtId="0" fontId="14" fillId="3" borderId="14" xfId="0" applyNumberFormat="1" applyFont="1" applyFill="1" applyBorder="1" applyAlignment="1" applyProtection="1">
      <alignment horizontal="center" textRotation="90"/>
      <protection/>
    </xf>
    <xf numFmtId="0" fontId="15" fillId="3" borderId="15" xfId="0" applyFont="1" applyFill="1" applyBorder="1" applyAlignment="1">
      <alignment horizontal="center" textRotation="90"/>
    </xf>
    <xf numFmtId="0" fontId="14" fillId="3" borderId="6" xfId="0" applyNumberFormat="1" applyFont="1" applyFill="1" applyBorder="1" applyAlignment="1" applyProtection="1">
      <alignment horizontal="center" textRotation="90"/>
      <protection/>
    </xf>
    <xf numFmtId="0" fontId="15" fillId="3" borderId="2" xfId="0" applyFont="1" applyFill="1" applyBorder="1" applyAlignment="1">
      <alignment horizontal="center" textRotation="90"/>
    </xf>
    <xf numFmtId="0" fontId="15" fillId="3" borderId="13" xfId="0" applyFont="1" applyFill="1" applyBorder="1" applyAlignment="1" applyProtection="1">
      <alignment horizontal="center" textRotation="90"/>
      <protection/>
    </xf>
    <xf numFmtId="0" fontId="15" fillId="3" borderId="8" xfId="0" applyFont="1" applyFill="1" applyBorder="1" applyAlignment="1">
      <alignment horizontal="center" textRotation="90"/>
    </xf>
    <xf numFmtId="0" fontId="20" fillId="3" borderId="13" xfId="0" applyNumberFormat="1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20" fillId="3" borderId="14" xfId="0" applyNumberFormat="1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14" fillId="3" borderId="15" xfId="0" applyNumberFormat="1" applyFont="1" applyFill="1" applyBorder="1" applyAlignment="1" applyProtection="1">
      <alignment horizontal="center" textRotation="90"/>
      <protection/>
    </xf>
    <xf numFmtId="0" fontId="14" fillId="3" borderId="2" xfId="0" applyNumberFormat="1" applyFont="1" applyFill="1" applyBorder="1" applyAlignment="1" applyProtection="1">
      <alignment horizontal="center" textRotation="90"/>
      <protection/>
    </xf>
    <xf numFmtId="0" fontId="14" fillId="3" borderId="13" xfId="0" applyNumberFormat="1" applyFont="1" applyFill="1" applyBorder="1" applyAlignment="1" applyProtection="1">
      <alignment horizontal="center" textRotation="90"/>
      <protection/>
    </xf>
    <xf numFmtId="0" fontId="14" fillId="3" borderId="8" xfId="0" applyNumberFormat="1" applyFont="1" applyFill="1" applyBorder="1" applyAlignment="1" applyProtection="1">
      <alignment horizontal="center" textRotation="90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corecards/2014/2014-04-27_highgate.pdf" TargetMode="External" /><Relationship Id="rId2" Type="http://schemas.openxmlformats.org/officeDocument/2006/relationships/hyperlink" Target="scorecards/2014/2014-05-04_harrow_st_marys.pdf" TargetMode="External" /><Relationship Id="rId3" Type="http://schemas.openxmlformats.org/officeDocument/2006/relationships/hyperlink" Target="scorecards/2014/2014/2014-05-11_hampton_wick.pdf" TargetMode="External" /><Relationship Id="rId4" Type="http://schemas.openxmlformats.org/officeDocument/2006/relationships/hyperlink" Target="2014_matchreports.asp#highgate14" TargetMode="External" /><Relationship Id="rId5" Type="http://schemas.openxmlformats.org/officeDocument/2006/relationships/hyperlink" Target="2014_matchreports.asp#harrowstmarys14" TargetMode="External" /><Relationship Id="rId6" Type="http://schemas.openxmlformats.org/officeDocument/2006/relationships/hyperlink" Target="2014_matchreports.asp#hamptonwick14" TargetMode="External" /><Relationship Id="rId7" Type="http://schemas.openxmlformats.org/officeDocument/2006/relationships/hyperlink" Target="scorecards/2014/2014/2014-05-11_hampton_wick.pdf" TargetMode="External" /><Relationship Id="rId8" Type="http://schemas.openxmlformats.org/officeDocument/2006/relationships/hyperlink" Target="2014_matchreports.asp#northwood14" TargetMode="External" /><Relationship Id="rId9" Type="http://schemas.openxmlformats.org/officeDocument/2006/relationships/hyperlink" Target="scorecards/2014/2014-05-25_kew.pdf" TargetMode="External" /><Relationship Id="rId10" Type="http://schemas.openxmlformats.org/officeDocument/2006/relationships/hyperlink" Target="2014_matchreports.asp#kew14" TargetMode="External" /><Relationship Id="rId11" Type="http://schemas.openxmlformats.org/officeDocument/2006/relationships/hyperlink" Target="scorecards/2014/2014-06-01_ealing_three_bridges.pdf" TargetMode="External" /><Relationship Id="rId12" Type="http://schemas.openxmlformats.org/officeDocument/2006/relationships/hyperlink" Target="2014_matchreports.asp#ealingthreebridges14" TargetMode="External" /><Relationship Id="rId13" Type="http://schemas.openxmlformats.org/officeDocument/2006/relationships/hyperlink" Target="scorecards/2014/2014-06-08_wilkinson_way.pdf" TargetMode="External" /><Relationship Id="rId14" Type="http://schemas.openxmlformats.org/officeDocument/2006/relationships/hyperlink" Target="2014_matchreports.asp#wilkinsonway14" TargetMode="External" /><Relationship Id="rId15" Type="http://schemas.openxmlformats.org/officeDocument/2006/relationships/hyperlink" Target="scorecards/2014/2014-06-15_barnes.pdf" TargetMode="External" /><Relationship Id="rId16" Type="http://schemas.openxmlformats.org/officeDocument/2006/relationships/hyperlink" Target="2014_matchreports.asp#barnes14" TargetMode="External" /><Relationship Id="rId17" Type="http://schemas.openxmlformats.org/officeDocument/2006/relationships/hyperlink" Target="scorecards/2014/2014-06-22_british_airways.pdf" TargetMode="External" /><Relationship Id="rId18" Type="http://schemas.openxmlformats.org/officeDocument/2006/relationships/hyperlink" Target="2014_matchreports.asp#britishairways14" TargetMode="External" /><Relationship Id="rId19" Type="http://schemas.openxmlformats.org/officeDocument/2006/relationships/hyperlink" Target="scorecards/2014/2014-07-06_royal_household.pdf" TargetMode="External" /><Relationship Id="rId20" Type="http://schemas.openxmlformats.org/officeDocument/2006/relationships/hyperlink" Target="scorecards/2014/2014-06-29_harrow_weald.pdf" TargetMode="External" /><Relationship Id="rId21" Type="http://schemas.openxmlformats.org/officeDocument/2006/relationships/hyperlink" Target="2014_matchreports.asp#harrowweald14" TargetMode="External" /><Relationship Id="rId22" Type="http://schemas.openxmlformats.org/officeDocument/2006/relationships/hyperlink" Target="2014_matchreports.asp#royalhousehold14" TargetMode="External" /><Relationship Id="rId23" Type="http://schemas.openxmlformats.org/officeDocument/2006/relationships/hyperlink" Target="scorecards/2014/2014-07-13_teddington.pdf" TargetMode="External" /><Relationship Id="rId24" Type="http://schemas.openxmlformats.org/officeDocument/2006/relationships/hyperlink" Target="2014_matchreports.asp#teddington14" TargetMode="External" /><Relationship Id="rId25" Type="http://schemas.openxmlformats.org/officeDocument/2006/relationships/hyperlink" Target="scorecards/2014/2014-07-20_edmonton.pdf" TargetMode="External" /><Relationship Id="rId26" Type="http://schemas.openxmlformats.org/officeDocument/2006/relationships/hyperlink" Target="2014_matchreports.asp#edmonton14" TargetMode="External" /><Relationship Id="rId27" Type="http://schemas.openxmlformats.org/officeDocument/2006/relationships/hyperlink" Target="scorecards/2014/2014-07-27_highgate.pdf" TargetMode="External" /><Relationship Id="rId28" Type="http://schemas.openxmlformats.org/officeDocument/2006/relationships/hyperlink" Target="2014_matchreports.asp#highgate-2-14" TargetMode="External" /><Relationship Id="rId29" Type="http://schemas.openxmlformats.org/officeDocument/2006/relationships/hyperlink" Target="scorecards/2014/2014-08-03_wembley.pdf" TargetMode="External" /><Relationship Id="rId30" Type="http://schemas.openxmlformats.org/officeDocument/2006/relationships/hyperlink" Target="2014_matchreports.asp#wembley14" TargetMode="External" /><Relationship Id="rId31" Type="http://schemas.openxmlformats.org/officeDocument/2006/relationships/hyperlink" Target="scorecards/2014/2014-08-24_shepperton.pdf" TargetMode="External" /><Relationship Id="rId32" Type="http://schemas.openxmlformats.org/officeDocument/2006/relationships/hyperlink" Target="scorecards/2014/2014-08-16_post_modernists.pdf" TargetMode="External" /><Relationship Id="rId33" Type="http://schemas.openxmlformats.org/officeDocument/2006/relationships/hyperlink" Target="scorecards/2014/2014-08-17_nine_bar.pdf" TargetMode="External" /><Relationship Id="rId34" Type="http://schemas.openxmlformats.org/officeDocument/2006/relationships/hyperlink" Target="2014_matchreports.asp#shepperton14" TargetMode="External" /><Relationship Id="rId35" Type="http://schemas.openxmlformats.org/officeDocument/2006/relationships/hyperlink" Target="2014_matchreports.asp#oxford14" TargetMode="External" /><Relationship Id="rId36" Type="http://schemas.openxmlformats.org/officeDocument/2006/relationships/hyperlink" Target="2014_matchreports.asp#oxford14" TargetMode="External" /><Relationship Id="rId37" Type="http://schemas.openxmlformats.org/officeDocument/2006/relationships/hyperlink" Target="scorecards/2014/2014-08-31_edmonton.pdf" TargetMode="External" /><Relationship Id="rId38" Type="http://schemas.openxmlformats.org/officeDocument/2006/relationships/hyperlink" Target="2014_matchreports.asp#edmonton-2-14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scorecards/2014/2014-05-04_harrow_st_marys.pdf" TargetMode="External" /><Relationship Id="rId2" Type="http://schemas.openxmlformats.org/officeDocument/2006/relationships/hyperlink" Target="../../../Downloads/scorecards/2013/2013-05-12_hampton_wick.pdf" TargetMode="External" /><Relationship Id="rId3" Type="http://schemas.openxmlformats.org/officeDocument/2006/relationships/hyperlink" Target="../../../Downloads/scorecards/2013/2013-05-26_kew.pdf" TargetMode="External" /><Relationship Id="rId4" Type="http://schemas.openxmlformats.org/officeDocument/2006/relationships/hyperlink" Target="../../../Downloads/scorecards/2014/2014-06-01_ealing_three_bridges.pdf" TargetMode="External" /><Relationship Id="rId5" Type="http://schemas.openxmlformats.org/officeDocument/2006/relationships/hyperlink" Target="../../../Downloads/scorecards/2014/2014-06-08_wilkinson_way.pdf" TargetMode="External" /><Relationship Id="rId6" Type="http://schemas.openxmlformats.org/officeDocument/2006/relationships/hyperlink" Target="../../../Downloads/scorecards/2014/2014-06-15_barnes.pdf" TargetMode="External" /><Relationship Id="rId7" Type="http://schemas.openxmlformats.org/officeDocument/2006/relationships/hyperlink" Target="../../../Downloads/scorecards/2014/2014-06-22_british_airways.pdf" TargetMode="External" /><Relationship Id="rId8" Type="http://schemas.openxmlformats.org/officeDocument/2006/relationships/hyperlink" Target="../../../Downloads/scorecards/2014/2014-06-29_harrow_weald.pdf" TargetMode="External" /><Relationship Id="rId9" Type="http://schemas.openxmlformats.org/officeDocument/2006/relationships/hyperlink" Target="../../../Downloads/scorecards/2014/2014-07-06_royal_household.pdf" TargetMode="External" /><Relationship Id="rId10" Type="http://schemas.openxmlformats.org/officeDocument/2006/relationships/hyperlink" Target="../../../Downloads/scorecards/2014/2014-07-27_highgate.pdf" TargetMode="External" /><Relationship Id="rId11" Type="http://schemas.openxmlformats.org/officeDocument/2006/relationships/hyperlink" Target="../../../Downloads/scorecards/2014/2014-07-20_edmonton.pdf" TargetMode="External" /><Relationship Id="rId12" Type="http://schemas.openxmlformats.org/officeDocument/2006/relationships/hyperlink" Target="../../../Downloads/scorecards/2013/2013-07-14_teddington.pdf" TargetMode="External" /><Relationship Id="rId13" Type="http://schemas.openxmlformats.org/officeDocument/2006/relationships/hyperlink" Target="../../../Downloads/scorecards/2014/2014-05-18_northwood.pdf" TargetMode="External" /><Relationship Id="rId14" Type="http://schemas.openxmlformats.org/officeDocument/2006/relationships/hyperlink" Target="../../../Downloads/scorecards/2014/2014-04-27_highgate.pdf" TargetMode="External" /><Relationship Id="rId15" Type="http://schemas.openxmlformats.org/officeDocument/2006/relationships/hyperlink" Target="scorecards/2014/2014-08-03_wembley.pdf" TargetMode="External" /><Relationship Id="rId16" Type="http://schemas.openxmlformats.org/officeDocument/2006/relationships/hyperlink" Target="scorecards/2014/2014-08-16_post_modernists.pdf" TargetMode="External" /><Relationship Id="rId17" Type="http://schemas.openxmlformats.org/officeDocument/2006/relationships/hyperlink" Target="scorecards/2014/2014-08-17_nine_bar.pdf" TargetMode="External" /><Relationship Id="rId18" Type="http://schemas.openxmlformats.org/officeDocument/2006/relationships/hyperlink" Target="scorecards/2014/2014-08-16_post_modernists.pdf" TargetMode="External" /><Relationship Id="rId19" Type="http://schemas.openxmlformats.org/officeDocument/2006/relationships/hyperlink" Target="scorecards/2014/2014-08-24_shepperton.pdf" TargetMode="External" /><Relationship Id="rId20" Type="http://schemas.openxmlformats.org/officeDocument/2006/relationships/hyperlink" Target="scorecards/2014/2014-08-31_edmonton.pdf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RowColHeaders="0" tabSelected="1" workbookViewId="0" topLeftCell="A1">
      <selection activeCell="A104" sqref="A104"/>
    </sheetView>
  </sheetViews>
  <sheetFormatPr defaultColWidth="9.140625" defaultRowHeight="12.75"/>
  <cols>
    <col min="1" max="1" width="1.8515625" style="3" customWidth="1"/>
    <col min="2" max="2" width="12.7109375" style="3" customWidth="1"/>
    <col min="3" max="3" width="12.00390625" style="3" customWidth="1"/>
    <col min="4" max="4" width="11.57421875" style="3" customWidth="1"/>
    <col min="5" max="5" width="9.8515625" style="3" customWidth="1"/>
    <col min="6" max="6" width="14.421875" style="3" customWidth="1"/>
    <col min="7" max="8" width="12.140625" style="3" customWidth="1"/>
    <col min="9" max="9" width="14.421875" style="3" customWidth="1"/>
    <col min="10" max="16384" width="9.140625" style="3" customWidth="1"/>
  </cols>
  <sheetData>
    <row r="1" spans="1:8" ht="13.5" customHeight="1">
      <c r="A1" s="1"/>
      <c r="B1" s="2"/>
      <c r="C1" s="2"/>
      <c r="D1" s="2"/>
      <c r="E1" s="2"/>
      <c r="F1" s="2"/>
      <c r="G1" s="2"/>
      <c r="H1" s="1"/>
    </row>
    <row r="2" spans="1:9" ht="13.5" customHeight="1">
      <c r="A2" s="1"/>
      <c r="B2" s="130" t="s">
        <v>0</v>
      </c>
      <c r="C2" s="130" t="s">
        <v>1</v>
      </c>
      <c r="D2" s="310"/>
      <c r="E2" s="310" t="s">
        <v>2</v>
      </c>
      <c r="F2" s="4" t="s">
        <v>3</v>
      </c>
      <c r="G2" s="4" t="s">
        <v>4</v>
      </c>
      <c r="H2" s="4"/>
      <c r="I2" s="4"/>
    </row>
    <row r="3" spans="1:9" ht="13.5" customHeight="1">
      <c r="A3" s="5"/>
      <c r="B3" s="306" t="s">
        <v>180</v>
      </c>
      <c r="C3" s="306" t="s">
        <v>5</v>
      </c>
      <c r="D3" s="308"/>
      <c r="E3" s="6" t="s">
        <v>160</v>
      </c>
      <c r="F3" s="6" t="s">
        <v>7</v>
      </c>
      <c r="G3" s="6" t="s">
        <v>203</v>
      </c>
      <c r="H3" s="7" t="s">
        <v>8</v>
      </c>
      <c r="I3" s="7" t="s">
        <v>236</v>
      </c>
    </row>
    <row r="4" spans="1:9" ht="13.5" customHeight="1">
      <c r="A4" s="5"/>
      <c r="B4" s="306" t="s">
        <v>181</v>
      </c>
      <c r="C4" s="306" t="s">
        <v>9</v>
      </c>
      <c r="D4" s="308"/>
      <c r="E4" s="6" t="s">
        <v>160</v>
      </c>
      <c r="F4" s="6" t="s">
        <v>7</v>
      </c>
      <c r="G4" s="6" t="s">
        <v>204</v>
      </c>
      <c r="H4" s="7" t="s">
        <v>8</v>
      </c>
      <c r="I4" s="7" t="s">
        <v>236</v>
      </c>
    </row>
    <row r="5" spans="1:9" ht="13.5" customHeight="1">
      <c r="A5" s="5"/>
      <c r="B5" s="306" t="s">
        <v>182</v>
      </c>
      <c r="C5" s="306" t="s">
        <v>10</v>
      </c>
      <c r="D5" s="308"/>
      <c r="E5" s="6" t="s">
        <v>160</v>
      </c>
      <c r="F5" s="6" t="s">
        <v>7</v>
      </c>
      <c r="G5" s="6" t="s">
        <v>203</v>
      </c>
      <c r="H5" s="7" t="s">
        <v>8</v>
      </c>
      <c r="I5" s="7" t="s">
        <v>236</v>
      </c>
    </row>
    <row r="6" spans="1:9" ht="13.5" customHeight="1">
      <c r="A6" s="5"/>
      <c r="B6" s="306" t="s">
        <v>183</v>
      </c>
      <c r="C6" s="306" t="s">
        <v>12</v>
      </c>
      <c r="D6" s="308"/>
      <c r="E6" s="6" t="s">
        <v>11</v>
      </c>
      <c r="F6" s="6" t="s">
        <v>7</v>
      </c>
      <c r="G6" s="6" t="s">
        <v>203</v>
      </c>
      <c r="H6" s="7" t="s">
        <v>8</v>
      </c>
      <c r="I6" s="7" t="s">
        <v>236</v>
      </c>
    </row>
    <row r="7" spans="1:9" ht="13.5" customHeight="1">
      <c r="A7" s="5"/>
      <c r="B7" s="306" t="s">
        <v>184</v>
      </c>
      <c r="C7" s="306" t="s">
        <v>13</v>
      </c>
      <c r="D7" s="308"/>
      <c r="E7" s="6" t="s">
        <v>6</v>
      </c>
      <c r="F7" s="6" t="s">
        <v>7</v>
      </c>
      <c r="G7" s="6" t="s">
        <v>204</v>
      </c>
      <c r="H7" s="7" t="s">
        <v>8</v>
      </c>
      <c r="I7" s="7" t="s">
        <v>236</v>
      </c>
    </row>
    <row r="8" spans="1:9" ht="13.5" customHeight="1">
      <c r="A8" s="5"/>
      <c r="B8" s="306" t="s">
        <v>185</v>
      </c>
      <c r="C8" s="306" t="s">
        <v>147</v>
      </c>
      <c r="D8" s="308"/>
      <c r="E8" s="6" t="s">
        <v>6</v>
      </c>
      <c r="F8" s="6" t="s">
        <v>7</v>
      </c>
      <c r="G8" s="6" t="s">
        <v>204</v>
      </c>
      <c r="H8" s="7" t="s">
        <v>8</v>
      </c>
      <c r="I8" s="7" t="s">
        <v>236</v>
      </c>
    </row>
    <row r="9" spans="1:9" ht="13.5" customHeight="1">
      <c r="A9" s="5"/>
      <c r="B9" s="306" t="s">
        <v>186</v>
      </c>
      <c r="C9" s="306" t="s">
        <v>14</v>
      </c>
      <c r="D9" s="308"/>
      <c r="E9" s="6" t="s">
        <v>6</v>
      </c>
      <c r="F9" s="6" t="s">
        <v>7</v>
      </c>
      <c r="G9" s="6" t="s">
        <v>276</v>
      </c>
      <c r="H9" s="7"/>
      <c r="I9" s="7"/>
    </row>
    <row r="10" spans="1:9" ht="13.5" customHeight="1">
      <c r="A10" s="5"/>
      <c r="B10" s="306" t="s">
        <v>186</v>
      </c>
      <c r="C10" s="306" t="s">
        <v>275</v>
      </c>
      <c r="D10" s="308"/>
      <c r="E10" s="6" t="s">
        <v>6</v>
      </c>
      <c r="F10" s="6" t="s">
        <v>7</v>
      </c>
      <c r="G10" s="6" t="s">
        <v>203</v>
      </c>
      <c r="H10" s="7" t="s">
        <v>8</v>
      </c>
      <c r="I10" s="7" t="s">
        <v>236</v>
      </c>
    </row>
    <row r="11" spans="1:9" ht="13.5" customHeight="1">
      <c r="A11" s="5"/>
      <c r="B11" s="306" t="s">
        <v>187</v>
      </c>
      <c r="C11" s="306" t="s">
        <v>17</v>
      </c>
      <c r="D11" s="308"/>
      <c r="E11" s="6" t="s">
        <v>6</v>
      </c>
      <c r="F11" s="6" t="s">
        <v>7</v>
      </c>
      <c r="G11" s="6" t="s">
        <v>203</v>
      </c>
      <c r="H11" s="7" t="s">
        <v>8</v>
      </c>
      <c r="I11" s="7" t="s">
        <v>236</v>
      </c>
    </row>
    <row r="12" spans="1:9" ht="13.5" customHeight="1">
      <c r="A12" s="5"/>
      <c r="B12" s="306" t="s">
        <v>188</v>
      </c>
      <c r="C12" s="306" t="s">
        <v>16</v>
      </c>
      <c r="D12" s="308"/>
      <c r="E12" s="6" t="s">
        <v>6</v>
      </c>
      <c r="F12" s="6" t="s">
        <v>7</v>
      </c>
      <c r="G12" s="6" t="s">
        <v>204</v>
      </c>
      <c r="H12" s="7" t="s">
        <v>8</v>
      </c>
      <c r="I12" s="7" t="s">
        <v>236</v>
      </c>
    </row>
    <row r="13" spans="1:9" ht="13.5" customHeight="1">
      <c r="A13" s="5"/>
      <c r="B13" s="306" t="s">
        <v>189</v>
      </c>
      <c r="C13" s="306" t="s">
        <v>15</v>
      </c>
      <c r="D13" s="308"/>
      <c r="E13" s="6" t="s">
        <v>6</v>
      </c>
      <c r="F13" s="6" t="s">
        <v>7</v>
      </c>
      <c r="G13" s="6" t="s">
        <v>204</v>
      </c>
      <c r="H13" s="7" t="s">
        <v>8</v>
      </c>
      <c r="I13" s="7" t="s">
        <v>236</v>
      </c>
    </row>
    <row r="14" spans="1:9" ht="13.5" customHeight="1">
      <c r="A14" s="5"/>
      <c r="B14" s="306" t="s">
        <v>190</v>
      </c>
      <c r="C14" s="306" t="s">
        <v>191</v>
      </c>
      <c r="D14" s="308"/>
      <c r="E14" s="6" t="s">
        <v>11</v>
      </c>
      <c r="F14" s="6" t="s">
        <v>332</v>
      </c>
      <c r="G14" s="6" t="s">
        <v>203</v>
      </c>
      <c r="H14" s="7" t="s">
        <v>8</v>
      </c>
      <c r="I14" s="7" t="s">
        <v>236</v>
      </c>
    </row>
    <row r="15" spans="1:9" ht="13.5" customHeight="1">
      <c r="A15" s="5"/>
      <c r="B15" s="306" t="s">
        <v>192</v>
      </c>
      <c r="C15" s="306" t="s">
        <v>18</v>
      </c>
      <c r="D15" s="308"/>
      <c r="E15" s="6" t="s">
        <v>6</v>
      </c>
      <c r="F15" s="6" t="s">
        <v>7</v>
      </c>
      <c r="G15" s="6" t="s">
        <v>204</v>
      </c>
      <c r="H15" s="7" t="s">
        <v>8</v>
      </c>
      <c r="I15" s="7" t="s">
        <v>236</v>
      </c>
    </row>
    <row r="16" spans="1:9" ht="13.5" customHeight="1">
      <c r="A16" s="5"/>
      <c r="B16" s="306" t="s">
        <v>193</v>
      </c>
      <c r="C16" s="306" t="s">
        <v>176</v>
      </c>
      <c r="D16" s="308"/>
      <c r="E16" s="6" t="s">
        <v>6</v>
      </c>
      <c r="F16" s="6" t="s">
        <v>7</v>
      </c>
      <c r="G16" s="6" t="s">
        <v>276</v>
      </c>
      <c r="H16" s="7"/>
      <c r="I16" s="7"/>
    </row>
    <row r="17" spans="1:9" ht="13.5" customHeight="1">
      <c r="A17" s="5"/>
      <c r="B17" s="306" t="s">
        <v>193</v>
      </c>
      <c r="C17" s="306" t="s">
        <v>331</v>
      </c>
      <c r="D17" s="308"/>
      <c r="E17" s="6" t="s">
        <v>6</v>
      </c>
      <c r="F17" s="6" t="s">
        <v>7</v>
      </c>
      <c r="G17" s="6" t="s">
        <v>204</v>
      </c>
      <c r="H17" s="7" t="s">
        <v>8</v>
      </c>
      <c r="I17" s="7" t="s">
        <v>236</v>
      </c>
    </row>
    <row r="18" spans="1:9" ht="13.5" customHeight="1">
      <c r="A18" s="5"/>
      <c r="B18" s="306" t="s">
        <v>194</v>
      </c>
      <c r="C18" s="306" t="s">
        <v>5</v>
      </c>
      <c r="D18" s="308"/>
      <c r="E18" s="6" t="s">
        <v>160</v>
      </c>
      <c r="F18" s="6" t="s">
        <v>7</v>
      </c>
      <c r="G18" s="6" t="s">
        <v>204</v>
      </c>
      <c r="H18" s="7" t="s">
        <v>8</v>
      </c>
      <c r="I18" s="7" t="s">
        <v>236</v>
      </c>
    </row>
    <row r="19" spans="1:9" ht="13.5" customHeight="1">
      <c r="A19" s="5"/>
      <c r="B19" s="306" t="s">
        <v>195</v>
      </c>
      <c r="C19" s="306" t="s">
        <v>19</v>
      </c>
      <c r="D19" s="308"/>
      <c r="E19" s="6" t="s">
        <v>6</v>
      </c>
      <c r="F19" s="6" t="s">
        <v>332</v>
      </c>
      <c r="G19" s="6" t="s">
        <v>204</v>
      </c>
      <c r="H19" s="7" t="s">
        <v>8</v>
      </c>
      <c r="I19" s="7" t="s">
        <v>236</v>
      </c>
    </row>
    <row r="20" spans="1:9" ht="13.5" customHeight="1">
      <c r="A20" s="5"/>
      <c r="B20" s="306" t="s">
        <v>196</v>
      </c>
      <c r="C20" s="306" t="s">
        <v>373</v>
      </c>
      <c r="D20" s="308"/>
      <c r="E20" s="6" t="s">
        <v>160</v>
      </c>
      <c r="F20" s="6" t="s">
        <v>7</v>
      </c>
      <c r="G20" s="6" t="s">
        <v>276</v>
      </c>
      <c r="H20" s="7"/>
      <c r="I20" s="7"/>
    </row>
    <row r="21" spans="1:9" ht="13.5" customHeight="1">
      <c r="A21" s="5"/>
      <c r="B21" s="306" t="s">
        <v>197</v>
      </c>
      <c r="C21" s="306" t="s">
        <v>371</v>
      </c>
      <c r="D21" s="308"/>
      <c r="E21" s="6" t="s">
        <v>20</v>
      </c>
      <c r="F21" s="6" t="s">
        <v>7</v>
      </c>
      <c r="G21" s="6" t="s">
        <v>204</v>
      </c>
      <c r="H21" s="7" t="s">
        <v>8</v>
      </c>
      <c r="I21" s="7" t="s">
        <v>236</v>
      </c>
    </row>
    <row r="22" spans="1:9" ht="13.5" customHeight="1">
      <c r="A22" s="5"/>
      <c r="B22" s="306" t="s">
        <v>198</v>
      </c>
      <c r="C22" s="306" t="s">
        <v>372</v>
      </c>
      <c r="D22" s="308"/>
      <c r="E22" s="6" t="s">
        <v>20</v>
      </c>
      <c r="F22" s="6" t="s">
        <v>7</v>
      </c>
      <c r="G22" s="6" t="s">
        <v>204</v>
      </c>
      <c r="H22" s="7" t="s">
        <v>8</v>
      </c>
      <c r="I22" s="7" t="s">
        <v>236</v>
      </c>
    </row>
    <row r="23" spans="1:9" ht="13.5" customHeight="1">
      <c r="A23" s="5"/>
      <c r="B23" s="306" t="s">
        <v>391</v>
      </c>
      <c r="C23" s="306" t="s">
        <v>21</v>
      </c>
      <c r="D23" s="308"/>
      <c r="E23" s="6" t="s">
        <v>160</v>
      </c>
      <c r="F23" s="6" t="s">
        <v>7</v>
      </c>
      <c r="G23" s="6" t="s">
        <v>203</v>
      </c>
      <c r="H23" s="7" t="s">
        <v>8</v>
      </c>
      <c r="I23" s="7" t="s">
        <v>236</v>
      </c>
    </row>
    <row r="24" spans="1:9" ht="13.5" customHeight="1">
      <c r="A24" s="5"/>
      <c r="B24" s="306" t="s">
        <v>199</v>
      </c>
      <c r="C24" s="307" t="s">
        <v>331</v>
      </c>
      <c r="D24" s="309"/>
      <c r="E24" s="6" t="s">
        <v>6</v>
      </c>
      <c r="F24" s="6" t="s">
        <v>7</v>
      </c>
      <c r="G24" s="6" t="s">
        <v>203</v>
      </c>
      <c r="H24" s="7" t="s">
        <v>8</v>
      </c>
      <c r="I24" s="8" t="s">
        <v>236</v>
      </c>
    </row>
    <row r="25" spans="1:9" ht="13.5" customHeight="1">
      <c r="A25" s="2"/>
      <c r="B25" s="193"/>
      <c r="C25" s="101"/>
      <c r="D25" s="101"/>
      <c r="E25" s="193"/>
      <c r="F25" s="193"/>
      <c r="G25" s="193"/>
      <c r="H25" s="193"/>
      <c r="I25" s="105"/>
    </row>
    <row r="26" spans="1:9" ht="13.5" customHeight="1">
      <c r="A26" s="2"/>
      <c r="B26" s="345" t="s">
        <v>422</v>
      </c>
      <c r="C26" s="346"/>
      <c r="D26" s="2"/>
      <c r="E26" s="2"/>
      <c r="F26" s="2"/>
      <c r="G26" s="2"/>
      <c r="H26" s="101"/>
      <c r="I26" s="105"/>
    </row>
    <row r="27" spans="1:9" ht="13.5" customHeight="1">
      <c r="A27" s="2"/>
      <c r="B27" s="312" t="s">
        <v>416</v>
      </c>
      <c r="C27" s="314">
        <f>COUNTA(B3:B24)-2</f>
        <v>20</v>
      </c>
      <c r="D27" s="2"/>
      <c r="E27" s="2"/>
      <c r="F27" s="2"/>
      <c r="G27" s="2"/>
      <c r="H27" s="101"/>
      <c r="I27" s="105"/>
    </row>
    <row r="28" spans="1:9" ht="13.5" customHeight="1">
      <c r="A28" s="2"/>
      <c r="B28" s="312" t="s">
        <v>417</v>
      </c>
      <c r="C28" s="244">
        <f>COUNTA(G3:G24)-C31-2</f>
        <v>19</v>
      </c>
      <c r="D28" s="2"/>
      <c r="E28" s="2"/>
      <c r="F28" s="2"/>
      <c r="G28" s="2"/>
      <c r="H28" s="101"/>
      <c r="I28" s="105"/>
    </row>
    <row r="29" spans="1:9" ht="13.5" customHeight="1">
      <c r="A29" s="2"/>
      <c r="B29" s="312" t="s">
        <v>418</v>
      </c>
      <c r="C29" s="244">
        <f>COUNTIF(G3:G24,"Win")</f>
        <v>11</v>
      </c>
      <c r="D29" s="2"/>
      <c r="E29" s="2"/>
      <c r="F29" s="2"/>
      <c r="G29" s="2"/>
      <c r="H29" s="101"/>
      <c r="I29" s="105"/>
    </row>
    <row r="30" spans="1:9" ht="13.5" customHeight="1">
      <c r="A30" s="2"/>
      <c r="B30" s="312" t="s">
        <v>419</v>
      </c>
      <c r="C30" s="244">
        <f>COUNTIF(G3:G24,"Loss")</f>
        <v>8</v>
      </c>
      <c r="D30" s="2"/>
      <c r="E30" s="2"/>
      <c r="F30" s="2"/>
      <c r="G30" s="2"/>
      <c r="H30" s="101"/>
      <c r="I30" s="105"/>
    </row>
    <row r="31" spans="1:9" ht="13.5" customHeight="1">
      <c r="A31" s="2"/>
      <c r="B31" s="313" t="s">
        <v>420</v>
      </c>
      <c r="C31" s="311">
        <f>COUNTIF(G3:G24,"Cancelled")-2</f>
        <v>1</v>
      </c>
      <c r="D31" s="2" t="s">
        <v>421</v>
      </c>
      <c r="E31" s="2"/>
      <c r="F31" s="2"/>
      <c r="G31" s="2"/>
      <c r="H31" s="101"/>
      <c r="I31" s="105"/>
    </row>
    <row r="32" spans="1:9" ht="13.5" customHeight="1">
      <c r="A32" s="2"/>
      <c r="B32" s="101"/>
      <c r="C32" s="101"/>
      <c r="D32" s="101"/>
      <c r="E32" s="101"/>
      <c r="F32" s="101"/>
      <c r="G32" s="101"/>
      <c r="H32" s="101"/>
      <c r="I32" s="105"/>
    </row>
    <row r="33" spans="1:9" ht="13.5" customHeight="1">
      <c r="A33" s="9"/>
      <c r="B33" s="194" t="s">
        <v>22</v>
      </c>
      <c r="C33" s="194"/>
      <c r="D33" s="101"/>
      <c r="E33" s="101"/>
      <c r="F33" s="101"/>
      <c r="G33" s="101"/>
      <c r="H33" s="101"/>
      <c r="I33" s="105"/>
    </row>
    <row r="34" spans="1:9" ht="13.5" customHeight="1">
      <c r="A34" s="9"/>
      <c r="B34" s="195">
        <v>41812</v>
      </c>
      <c r="C34" s="196" t="s">
        <v>23</v>
      </c>
      <c r="D34" s="196"/>
      <c r="E34" s="101"/>
      <c r="F34" s="2"/>
      <c r="G34" s="101"/>
      <c r="H34" s="101"/>
      <c r="I34" s="105"/>
    </row>
    <row r="35" spans="1:9" ht="13.5" customHeight="1">
      <c r="A35" s="9"/>
      <c r="B35" s="195">
        <v>41826</v>
      </c>
      <c r="C35" s="196" t="s">
        <v>320</v>
      </c>
      <c r="D35" s="196"/>
      <c r="E35" s="101"/>
      <c r="F35" s="2"/>
      <c r="G35" s="101"/>
      <c r="H35" s="101"/>
      <c r="I35" s="105"/>
    </row>
    <row r="36" spans="1:9" ht="13.5" customHeight="1">
      <c r="A36" s="9"/>
      <c r="B36" s="198" t="s">
        <v>200</v>
      </c>
      <c r="C36" s="256" t="s">
        <v>24</v>
      </c>
      <c r="D36" s="101"/>
      <c r="E36" s="101"/>
      <c r="F36" s="2"/>
      <c r="G36" s="101"/>
      <c r="H36" s="101"/>
      <c r="I36" s="105"/>
    </row>
    <row r="37" spans="1:9" ht="13.5" customHeight="1">
      <c r="A37" s="9"/>
      <c r="B37" s="197">
        <v>41866</v>
      </c>
      <c r="C37" s="256" t="s">
        <v>201</v>
      </c>
      <c r="D37" s="256"/>
      <c r="E37" s="256"/>
      <c r="F37" s="2"/>
      <c r="G37" s="101"/>
      <c r="H37" s="101"/>
      <c r="I37" s="105"/>
    </row>
    <row r="38" spans="1:9" ht="13.5" customHeight="1">
      <c r="A38" s="9"/>
      <c r="B38" s="198" t="s">
        <v>202</v>
      </c>
      <c r="C38" s="256" t="s">
        <v>25</v>
      </c>
      <c r="D38" s="256"/>
      <c r="E38" s="101"/>
      <c r="F38" s="2"/>
      <c r="G38" s="101"/>
      <c r="H38" s="101"/>
      <c r="I38" s="105"/>
    </row>
    <row r="39" spans="2:9" ht="12.75">
      <c r="B39" s="198"/>
      <c r="C39" s="198"/>
      <c r="D39" s="344"/>
      <c r="E39" s="344"/>
      <c r="F39" s="105"/>
      <c r="G39" s="105"/>
      <c r="H39" s="104"/>
      <c r="I39" s="104"/>
    </row>
    <row r="40" spans="2:9" ht="12.75">
      <c r="B40" s="197"/>
      <c r="C40" s="197"/>
      <c r="D40" s="344"/>
      <c r="E40" s="344"/>
      <c r="F40" s="104"/>
      <c r="G40" s="104"/>
      <c r="H40" s="104"/>
      <c r="I40" s="104"/>
    </row>
    <row r="41" spans="2:9" ht="12.75">
      <c r="B41" s="192"/>
      <c r="C41" s="192"/>
      <c r="D41" s="199"/>
      <c r="E41" s="104"/>
      <c r="F41" s="104"/>
      <c r="G41" s="104"/>
      <c r="H41" s="104"/>
      <c r="I41" s="104"/>
    </row>
    <row r="42" spans="2:9" ht="12.75">
      <c r="B42" s="192"/>
      <c r="C42" s="192"/>
      <c r="D42" s="199"/>
      <c r="E42" s="104"/>
      <c r="F42" s="104"/>
      <c r="G42" s="104"/>
      <c r="H42" s="104"/>
      <c r="I42" s="104"/>
    </row>
    <row r="43" spans="2:9" ht="12.75">
      <c r="B43" s="192"/>
      <c r="C43" s="192"/>
      <c r="D43" s="199"/>
      <c r="E43" s="104"/>
      <c r="F43" s="104"/>
      <c r="G43" s="104"/>
      <c r="H43" s="104"/>
      <c r="I43" s="104"/>
    </row>
    <row r="44" spans="2:9" ht="12.75">
      <c r="B44" s="192"/>
      <c r="C44" s="192"/>
      <c r="D44" s="199"/>
      <c r="E44" s="104"/>
      <c r="F44" s="104"/>
      <c r="G44" s="104"/>
      <c r="H44" s="104"/>
      <c r="I44" s="104"/>
    </row>
    <row r="45" spans="2:9" ht="12.75">
      <c r="B45" s="192"/>
      <c r="C45" s="192"/>
      <c r="D45" s="199"/>
      <c r="E45" s="104"/>
      <c r="F45" s="104"/>
      <c r="G45" s="104"/>
      <c r="H45" s="104"/>
      <c r="I45" s="104"/>
    </row>
    <row r="46" spans="2:9" ht="12.75">
      <c r="B46" s="104"/>
      <c r="C46" s="104"/>
      <c r="D46" s="104"/>
      <c r="E46" s="104"/>
      <c r="F46" s="104"/>
      <c r="G46" s="104"/>
      <c r="H46" s="104"/>
      <c r="I46" s="104"/>
    </row>
    <row r="47" ht="12.75">
      <c r="I47" s="104"/>
    </row>
  </sheetData>
  <mergeCells count="3">
    <mergeCell ref="D39:E39"/>
    <mergeCell ref="D40:E40"/>
    <mergeCell ref="B26:C26"/>
  </mergeCells>
  <hyperlinks>
    <hyperlink ref="H3" r:id="rId1" display="Scorecard"/>
    <hyperlink ref="H4" r:id="rId2" display="Scorecard"/>
    <hyperlink ref="H5" r:id="rId3" display="Scorecard"/>
    <hyperlink ref="I3" r:id="rId4" display="Match Report"/>
    <hyperlink ref="I4" r:id="rId5" display="Match Report"/>
    <hyperlink ref="I5" r:id="rId6" display="Match Report"/>
    <hyperlink ref="H6" r:id="rId7" display="Scorecard"/>
    <hyperlink ref="I6" r:id="rId8" display="Match Report"/>
    <hyperlink ref="H7" r:id="rId9" display="Scorecard"/>
    <hyperlink ref="I7" r:id="rId10" display="Match Report"/>
    <hyperlink ref="H8" r:id="rId11" display="Scorecard"/>
    <hyperlink ref="I8" r:id="rId12" display="Match Report"/>
    <hyperlink ref="H10" r:id="rId13" display="Scorecard"/>
    <hyperlink ref="I10" r:id="rId14" display="Match Report"/>
    <hyperlink ref="H11" r:id="rId15" display="Scorecard"/>
    <hyperlink ref="I11" r:id="rId16" display="Match Report"/>
    <hyperlink ref="H12" r:id="rId17" display="Scorecard"/>
    <hyperlink ref="I12" r:id="rId18" display="Match Report"/>
    <hyperlink ref="H14" r:id="rId19" display="Scorecard"/>
    <hyperlink ref="H13" r:id="rId20" display="Scorecard"/>
    <hyperlink ref="I13" r:id="rId21" display="Match Report"/>
    <hyperlink ref="I14" r:id="rId22" display="Match Report"/>
    <hyperlink ref="H15" r:id="rId23" display="Scorecard"/>
    <hyperlink ref="I15" r:id="rId24" display="Match Report"/>
    <hyperlink ref="H17" r:id="rId25" display="Scorecard"/>
    <hyperlink ref="I17" r:id="rId26" display="Match Report"/>
    <hyperlink ref="H18" r:id="rId27" display="Scorecard"/>
    <hyperlink ref="I18" r:id="rId28" display="Match Report"/>
    <hyperlink ref="H19" r:id="rId29" display="Scorecard"/>
    <hyperlink ref="I19" r:id="rId30" display="Match Report"/>
    <hyperlink ref="H23" r:id="rId31" display="Scorecard"/>
    <hyperlink ref="H21" r:id="rId32" display="Scorecard"/>
    <hyperlink ref="H22" r:id="rId33" display="Scorecard"/>
    <hyperlink ref="I23" r:id="rId34" display="Match Report"/>
    <hyperlink ref="I21" r:id="rId35" display="Match Report"/>
    <hyperlink ref="I22" r:id="rId36" display="Match Report"/>
    <hyperlink ref="H24" r:id="rId37" display="Scorecard"/>
    <hyperlink ref="I24" r:id="rId38" display="Match Report"/>
  </hyperlinks>
  <printOptions/>
  <pageMargins left="0" right="0" top="0.3937007874015748" bottom="0" header="0" footer="0"/>
  <pageSetup orientation="portrait" paperSize="9" r:id="rId39"/>
  <ignoredErrors>
    <ignoredError sqref="B27:B28 G1:G19 E31:F31 D1:F30 F34:F65536 E34:E46 B55:E65536 E32:F33 B32:D46 A32:A65536 G32:IV65536 G21:G31 H1:IV31 A1:A31 B1:B25 C1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1"/>
  <sheetViews>
    <sheetView showGridLines="0" showRowColHeaders="0" workbookViewId="0" topLeftCell="A1">
      <selection activeCell="A298" sqref="A298"/>
    </sheetView>
  </sheetViews>
  <sheetFormatPr defaultColWidth="9.140625" defaultRowHeight="12" customHeight="1"/>
  <cols>
    <col min="1" max="1" width="2.7109375" style="17" customWidth="1"/>
    <col min="2" max="2" width="1.8515625" style="17" customWidth="1"/>
    <col min="3" max="3" width="9.8515625" style="17" customWidth="1"/>
    <col min="4" max="4" width="8.7109375" style="17" customWidth="1"/>
    <col min="5" max="5" width="9.8515625" style="17" customWidth="1"/>
    <col min="6" max="6" width="16.7109375" style="17" customWidth="1"/>
    <col min="7" max="7" width="2.7109375" style="40" customWidth="1"/>
    <col min="8" max="8" width="1.8515625" style="17" customWidth="1"/>
    <col min="9" max="9" width="9.8515625" style="17" customWidth="1"/>
    <col min="10" max="10" width="8.7109375" style="17" customWidth="1"/>
    <col min="11" max="11" width="9.8515625" style="17" customWidth="1"/>
    <col min="12" max="12" width="16.7109375" style="17" customWidth="1"/>
    <col min="13" max="13" width="1.8515625" style="17" customWidth="1"/>
    <col min="14" max="16" width="7.00390625" style="17" customWidth="1"/>
    <col min="17" max="17" width="12.140625" style="17" customWidth="1"/>
    <col min="18" max="16384" width="9.140625" style="17" customWidth="1"/>
  </cols>
  <sheetData>
    <row r="1" ht="13.5" customHeight="1"/>
    <row r="2" spans="2:4" ht="13.5" customHeight="1">
      <c r="B2" s="349" t="s">
        <v>423</v>
      </c>
      <c r="C2" s="350"/>
      <c r="D2" s="351"/>
    </row>
    <row r="3" spans="2:4" ht="13.5" customHeight="1">
      <c r="B3" s="317"/>
      <c r="C3" s="318" t="s">
        <v>416</v>
      </c>
      <c r="D3" s="321">
        <f>Fixtures!C27</f>
        <v>20</v>
      </c>
    </row>
    <row r="4" spans="2:4" ht="13.5" customHeight="1">
      <c r="B4" s="315"/>
      <c r="C4" s="319" t="s">
        <v>417</v>
      </c>
      <c r="D4" s="322">
        <f>Fixtures!C28</f>
        <v>19</v>
      </c>
    </row>
    <row r="5" spans="2:4" ht="13.5" customHeight="1">
      <c r="B5" s="315"/>
      <c r="C5" s="319" t="s">
        <v>418</v>
      </c>
      <c r="D5" s="322">
        <f>Fixtures!C29</f>
        <v>11</v>
      </c>
    </row>
    <row r="6" spans="2:4" ht="13.5" customHeight="1">
      <c r="B6" s="315"/>
      <c r="C6" s="319" t="s">
        <v>419</v>
      </c>
      <c r="D6" s="322">
        <f>Fixtures!C30</f>
        <v>8</v>
      </c>
    </row>
    <row r="7" spans="2:4" ht="13.5" customHeight="1">
      <c r="B7" s="316"/>
      <c r="C7" s="320" t="s">
        <v>420</v>
      </c>
      <c r="D7" s="323">
        <f>Fixtures!C31</f>
        <v>1</v>
      </c>
    </row>
    <row r="8" ht="13.5" customHeight="1"/>
    <row r="9" spans="1:30" ht="13.5" customHeight="1">
      <c r="A9" s="2"/>
      <c r="B9" s="189"/>
      <c r="C9" s="190" t="str">
        <f>Fixtures!B3</f>
        <v>Sun 27 Apr</v>
      </c>
      <c r="D9" s="190"/>
      <c r="E9" s="18" t="str">
        <f>Fixtures!E3</f>
        <v>1.00 pm</v>
      </c>
      <c r="F9" s="19" t="str">
        <f>Fixtures!F3</f>
        <v>40 overs a side</v>
      </c>
      <c r="G9" s="34"/>
      <c r="M9" s="20"/>
      <c r="N9" s="21"/>
      <c r="O9" s="21"/>
      <c r="P9" s="22"/>
      <c r="Q9" s="23"/>
      <c r="S9" s="13"/>
      <c r="T9" s="13"/>
      <c r="U9" s="15"/>
      <c r="V9" s="13"/>
      <c r="W9" s="13"/>
      <c r="X9" s="13"/>
      <c r="Y9" s="13"/>
      <c r="Z9" s="16"/>
      <c r="AA9" s="16"/>
      <c r="AB9" s="13"/>
      <c r="AC9" s="13"/>
      <c r="AD9" s="13"/>
    </row>
    <row r="10" spans="1:30" ht="13.5" customHeight="1">
      <c r="A10" s="2"/>
      <c r="B10" s="188"/>
      <c r="C10" s="258" t="s">
        <v>205</v>
      </c>
      <c r="D10" s="265"/>
      <c r="E10" s="268">
        <v>150</v>
      </c>
      <c r="F10" s="267" t="s">
        <v>206</v>
      </c>
      <c r="G10" s="2"/>
      <c r="M10" s="20"/>
      <c r="N10" s="14"/>
      <c r="O10" s="14"/>
      <c r="P10" s="14"/>
      <c r="Q10" s="14"/>
      <c r="S10" s="13"/>
      <c r="T10" s="13"/>
      <c r="U10" s="11"/>
      <c r="V10" s="11"/>
      <c r="W10" s="11"/>
      <c r="X10" s="11"/>
      <c r="Y10" s="11"/>
      <c r="Z10" s="11"/>
      <c r="AA10" s="11"/>
      <c r="AB10" s="13"/>
      <c r="AC10" s="13"/>
      <c r="AD10" s="13"/>
    </row>
    <row r="11" spans="1:30" ht="13.5" customHeight="1">
      <c r="A11" s="2"/>
      <c r="B11" s="263"/>
      <c r="C11" s="264" t="str">
        <f>Fixtures!C3</f>
        <v>Highgate</v>
      </c>
      <c r="D11" s="325"/>
      <c r="E11" s="264" t="s">
        <v>207</v>
      </c>
      <c r="F11" s="326" t="s">
        <v>208</v>
      </c>
      <c r="G11" s="2"/>
      <c r="M11" s="20"/>
      <c r="N11" s="14"/>
      <c r="O11" s="14"/>
      <c r="P11" s="14"/>
      <c r="Q11" s="14"/>
      <c r="S11" s="13"/>
      <c r="T11" s="13"/>
      <c r="U11" s="11"/>
      <c r="V11" s="11"/>
      <c r="W11" s="11"/>
      <c r="X11" s="11"/>
      <c r="Y11" s="11"/>
      <c r="Z11" s="11"/>
      <c r="AA11" s="11"/>
      <c r="AB11" s="13"/>
      <c r="AC11" s="13"/>
      <c r="AD11" s="13"/>
    </row>
    <row r="12" spans="1:30" ht="13.5" customHeight="1">
      <c r="A12" s="9"/>
      <c r="B12" s="260"/>
      <c r="C12" s="261" t="s">
        <v>26</v>
      </c>
      <c r="D12" s="266"/>
      <c r="E12" s="261" t="s">
        <v>27</v>
      </c>
      <c r="F12" s="259"/>
      <c r="G12" s="2"/>
      <c r="M12" s="20"/>
      <c r="N12" s="14"/>
      <c r="O12" s="14"/>
      <c r="P12" s="14"/>
      <c r="Q12" s="14"/>
      <c r="S12" s="13"/>
      <c r="T12" s="13"/>
      <c r="U12" s="11"/>
      <c r="V12" s="11"/>
      <c r="W12" s="11"/>
      <c r="X12" s="11"/>
      <c r="Y12" s="11"/>
      <c r="Z12" s="11"/>
      <c r="AA12" s="11"/>
      <c r="AB12" s="13"/>
      <c r="AC12" s="13"/>
      <c r="AD12" s="13"/>
    </row>
    <row r="13" spans="1:30" ht="13.5" customHeight="1">
      <c r="A13" s="2"/>
      <c r="B13" s="260"/>
      <c r="C13" s="258" t="s">
        <v>209</v>
      </c>
      <c r="D13" s="265">
        <v>38</v>
      </c>
      <c r="E13" s="258" t="s">
        <v>210</v>
      </c>
      <c r="F13" s="259" t="s">
        <v>211</v>
      </c>
      <c r="G13" s="9"/>
      <c r="M13" s="20"/>
      <c r="N13" s="14"/>
      <c r="O13" s="14"/>
      <c r="P13" s="14"/>
      <c r="Q13" s="14"/>
      <c r="S13" s="13"/>
      <c r="T13" s="13"/>
      <c r="U13" s="11"/>
      <c r="V13" s="11"/>
      <c r="W13" s="11"/>
      <c r="X13" s="11"/>
      <c r="Y13" s="11"/>
      <c r="Z13" s="11"/>
      <c r="AA13" s="11"/>
      <c r="AB13" s="13"/>
      <c r="AC13" s="13"/>
      <c r="AD13" s="13"/>
    </row>
    <row r="14" spans="1:30" ht="13.5" customHeight="1">
      <c r="A14" s="2"/>
      <c r="B14" s="260"/>
      <c r="C14" s="258" t="s">
        <v>212</v>
      </c>
      <c r="D14" s="265">
        <v>31</v>
      </c>
      <c r="E14" s="258" t="s">
        <v>213</v>
      </c>
      <c r="F14" s="259" t="s">
        <v>214</v>
      </c>
      <c r="G14" s="2"/>
      <c r="M14" s="20"/>
      <c r="N14" s="14"/>
      <c r="O14" s="14"/>
      <c r="P14" s="14"/>
      <c r="Q14" s="14"/>
      <c r="S14" s="13"/>
      <c r="T14" s="13"/>
      <c r="U14" s="11"/>
      <c r="V14" s="11"/>
      <c r="W14" s="11"/>
      <c r="X14" s="11"/>
      <c r="Y14" s="11"/>
      <c r="Z14" s="11"/>
      <c r="AA14" s="11"/>
      <c r="AB14" s="13"/>
      <c r="AC14" s="13"/>
      <c r="AD14" s="13"/>
    </row>
    <row r="15" spans="1:30" ht="13.5" customHeight="1">
      <c r="A15" s="2"/>
      <c r="B15" s="260"/>
      <c r="C15" s="258" t="s">
        <v>215</v>
      </c>
      <c r="D15" s="265">
        <v>29</v>
      </c>
      <c r="E15" s="258" t="s">
        <v>212</v>
      </c>
      <c r="F15" s="259" t="s">
        <v>216</v>
      </c>
      <c r="G15" s="2"/>
      <c r="M15" s="20"/>
      <c r="N15" s="14"/>
      <c r="O15" s="14"/>
      <c r="P15" s="14"/>
      <c r="Q15" s="14"/>
      <c r="S15" s="13"/>
      <c r="T15" s="13"/>
      <c r="U15" s="11"/>
      <c r="V15" s="11"/>
      <c r="W15" s="11"/>
      <c r="X15" s="11"/>
      <c r="Y15" s="11"/>
      <c r="Z15" s="11"/>
      <c r="AA15" s="11"/>
      <c r="AB15" s="13"/>
      <c r="AC15" s="13"/>
      <c r="AD15" s="13"/>
    </row>
    <row r="16" spans="1:30" ht="13.5" customHeight="1">
      <c r="A16" s="2"/>
      <c r="B16" s="260"/>
      <c r="C16" s="27" t="s">
        <v>217</v>
      </c>
      <c r="D16" s="261"/>
      <c r="E16" s="261"/>
      <c r="F16" s="262"/>
      <c r="G16" s="2"/>
      <c r="M16" s="20"/>
      <c r="N16" s="14"/>
      <c r="O16" s="14"/>
      <c r="P16" s="14"/>
      <c r="Q16" s="14"/>
      <c r="R16" s="13"/>
      <c r="S16" s="13"/>
      <c r="T16" s="13"/>
      <c r="U16" s="11"/>
      <c r="V16" s="11"/>
      <c r="W16" s="11"/>
      <c r="X16" s="11"/>
      <c r="Y16" s="11"/>
      <c r="Z16" s="11"/>
      <c r="AA16" s="11"/>
      <c r="AB16" s="13"/>
      <c r="AC16" s="13"/>
      <c r="AD16" s="13"/>
    </row>
    <row r="17" spans="1:30" ht="13.5" customHeight="1">
      <c r="A17" s="2"/>
      <c r="B17" s="260"/>
      <c r="C17" s="352" t="s">
        <v>218</v>
      </c>
      <c r="D17" s="352"/>
      <c r="E17" s="352"/>
      <c r="F17" s="353"/>
      <c r="G17" s="2"/>
      <c r="M17" s="20"/>
      <c r="N17" s="14"/>
      <c r="O17" s="14"/>
      <c r="P17" s="14"/>
      <c r="Q17" s="14"/>
      <c r="S17" s="13"/>
      <c r="T17" s="13"/>
      <c r="U17" s="11"/>
      <c r="V17" s="11"/>
      <c r="W17" s="11"/>
      <c r="X17" s="11"/>
      <c r="Y17" s="11"/>
      <c r="Z17" s="11"/>
      <c r="AA17" s="11"/>
      <c r="AB17" s="13"/>
      <c r="AC17" s="13"/>
      <c r="AD17" s="13"/>
    </row>
    <row r="18" spans="1:30" ht="13.5" customHeight="1">
      <c r="A18" s="2"/>
      <c r="B18" s="260"/>
      <c r="C18" s="261" t="s">
        <v>28</v>
      </c>
      <c r="D18" s="261"/>
      <c r="E18" s="261" t="s">
        <v>4</v>
      </c>
      <c r="F18" s="259"/>
      <c r="G18" s="2"/>
      <c r="M18" s="20"/>
      <c r="N18" s="14"/>
      <c r="O18" s="14"/>
      <c r="P18" s="14"/>
      <c r="Q18" s="14"/>
      <c r="S18" s="13"/>
      <c r="T18" s="13"/>
      <c r="U18" s="11"/>
      <c r="V18" s="11"/>
      <c r="W18" s="11"/>
      <c r="X18" s="11"/>
      <c r="Y18" s="11"/>
      <c r="Z18" s="11"/>
      <c r="AA18" s="11"/>
      <c r="AB18" s="13"/>
      <c r="AC18" s="13"/>
      <c r="AD18" s="13"/>
    </row>
    <row r="19" spans="1:30" ht="13.5" customHeight="1">
      <c r="A19" s="9"/>
      <c r="B19" s="263"/>
      <c r="C19" s="264" t="s">
        <v>219</v>
      </c>
      <c r="D19" s="264"/>
      <c r="E19" s="264" t="s">
        <v>203</v>
      </c>
      <c r="F19" s="29" t="s">
        <v>8</v>
      </c>
      <c r="G19" s="2"/>
      <c r="M19" s="20"/>
      <c r="N19" s="14"/>
      <c r="O19" s="14"/>
      <c r="P19" s="14"/>
      <c r="Q19" s="14"/>
      <c r="S19" s="13"/>
      <c r="T19" s="13"/>
      <c r="U19" s="11"/>
      <c r="V19" s="11"/>
      <c r="W19" s="11"/>
      <c r="X19" s="11"/>
      <c r="Y19" s="11"/>
      <c r="Z19" s="11"/>
      <c r="AA19" s="11"/>
      <c r="AB19" s="13"/>
      <c r="AC19" s="13"/>
      <c r="AD19" s="13"/>
    </row>
    <row r="20" spans="1:30" ht="13.5" customHeight="1">
      <c r="A20" s="2"/>
      <c r="B20" s="30"/>
      <c r="C20" s="30"/>
      <c r="D20" s="30"/>
      <c r="E20" s="30"/>
      <c r="F20" s="30"/>
      <c r="G20" s="9"/>
      <c r="M20" s="20"/>
      <c r="N20" s="14"/>
      <c r="O20" s="14"/>
      <c r="P20" s="14"/>
      <c r="Q20" s="14"/>
      <c r="S20" s="13"/>
      <c r="T20" s="13"/>
      <c r="U20" s="11"/>
      <c r="V20" s="11"/>
      <c r="W20" s="11"/>
      <c r="X20" s="11"/>
      <c r="Y20" s="11"/>
      <c r="Z20" s="11"/>
      <c r="AA20" s="11"/>
      <c r="AB20" s="13"/>
      <c r="AC20" s="13"/>
      <c r="AD20" s="13"/>
    </row>
    <row r="21" spans="1:30" ht="13.5" customHeight="1">
      <c r="A21" s="2"/>
      <c r="B21" s="189"/>
      <c r="C21" s="190" t="str">
        <f>Fixtures!B4</f>
        <v>Sun 04 May</v>
      </c>
      <c r="D21" s="190"/>
      <c r="E21" s="18" t="str">
        <f>Fixtures!E4</f>
        <v>1.00 pm</v>
      </c>
      <c r="F21" s="19" t="str">
        <f>Fixtures!F4</f>
        <v>40 overs a side</v>
      </c>
      <c r="M21" s="20"/>
      <c r="N21" s="14"/>
      <c r="O21" s="14"/>
      <c r="P21" s="14"/>
      <c r="Q21" s="14"/>
      <c r="S21" s="13"/>
      <c r="T21" s="13"/>
      <c r="U21" s="11"/>
      <c r="V21" s="11"/>
      <c r="W21" s="11"/>
      <c r="X21" s="11"/>
      <c r="Y21" s="11"/>
      <c r="Z21" s="11"/>
      <c r="AA21" s="11"/>
      <c r="AB21" s="13"/>
      <c r="AC21" s="13"/>
      <c r="AD21" s="13"/>
    </row>
    <row r="22" spans="1:30" ht="13.5" customHeight="1">
      <c r="A22" s="2"/>
      <c r="B22" s="271"/>
      <c r="C22" s="327" t="s">
        <v>205</v>
      </c>
      <c r="D22" s="272"/>
      <c r="E22" s="328">
        <v>181</v>
      </c>
      <c r="F22" s="329" t="s">
        <v>220</v>
      </c>
      <c r="M22" s="20"/>
      <c r="N22" s="14"/>
      <c r="O22" s="14"/>
      <c r="P22" s="14"/>
      <c r="Q22" s="14"/>
      <c r="S22" s="13"/>
      <c r="T22" s="13"/>
      <c r="U22" s="11"/>
      <c r="V22" s="11"/>
      <c r="W22" s="11"/>
      <c r="X22" s="11"/>
      <c r="Y22" s="11"/>
      <c r="Z22" s="11"/>
      <c r="AA22" s="11"/>
      <c r="AB22" s="13"/>
      <c r="AC22" s="13"/>
      <c r="AD22" s="13"/>
    </row>
    <row r="23" spans="1:30" ht="13.5" customHeight="1">
      <c r="A23" s="2"/>
      <c r="B23" s="191"/>
      <c r="C23" s="28" t="str">
        <f>Fixtures!C4</f>
        <v>Harrow St. Mary's</v>
      </c>
      <c r="D23" s="28"/>
      <c r="E23" s="325">
        <v>78</v>
      </c>
      <c r="F23" s="326" t="s">
        <v>221</v>
      </c>
      <c r="M23" s="20"/>
      <c r="N23" s="14"/>
      <c r="O23" s="14"/>
      <c r="P23" s="14"/>
      <c r="Q23" s="14"/>
      <c r="S23" s="13"/>
      <c r="T23" s="13"/>
      <c r="U23" s="11"/>
      <c r="V23" s="11"/>
      <c r="W23" s="11"/>
      <c r="X23" s="11"/>
      <c r="Y23" s="11"/>
      <c r="Z23" s="11"/>
      <c r="AA23" s="11"/>
      <c r="AB23" s="13"/>
      <c r="AC23" s="13"/>
      <c r="AD23" s="13"/>
    </row>
    <row r="24" spans="1:30" ht="13.5" customHeight="1">
      <c r="A24" s="2"/>
      <c r="B24" s="188"/>
      <c r="C24" s="27" t="s">
        <v>26</v>
      </c>
      <c r="D24" s="25"/>
      <c r="E24" s="27" t="s">
        <v>27</v>
      </c>
      <c r="F24" s="26"/>
      <c r="M24" s="20"/>
      <c r="N24" s="14"/>
      <c r="O24" s="14"/>
      <c r="P24" s="14"/>
      <c r="Q24" s="1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3.5" customHeight="1">
      <c r="A25" s="2"/>
      <c r="B25" s="257"/>
      <c r="C25" s="258" t="s">
        <v>212</v>
      </c>
      <c r="D25" s="265">
        <v>42</v>
      </c>
      <c r="E25" s="258" t="s">
        <v>210</v>
      </c>
      <c r="F25" s="259" t="s">
        <v>222</v>
      </c>
      <c r="M25" s="20"/>
      <c r="N25" s="14"/>
      <c r="O25" s="14"/>
      <c r="P25" s="14"/>
      <c r="Q25" s="1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3.5" customHeight="1">
      <c r="A26" s="2"/>
      <c r="B26" s="257"/>
      <c r="C26" s="258" t="s">
        <v>215</v>
      </c>
      <c r="D26" s="265">
        <v>32</v>
      </c>
      <c r="E26" s="258" t="s">
        <v>223</v>
      </c>
      <c r="F26" s="259" t="s">
        <v>224</v>
      </c>
      <c r="M26" s="20"/>
      <c r="N26" s="14"/>
      <c r="O26" s="14"/>
      <c r="P26" s="14"/>
      <c r="Q26" s="14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3.5" customHeight="1">
      <c r="A27" s="2"/>
      <c r="B27" s="257"/>
      <c r="C27" s="258" t="s">
        <v>210</v>
      </c>
      <c r="D27" s="265">
        <v>26</v>
      </c>
      <c r="E27" s="258" t="s">
        <v>225</v>
      </c>
      <c r="F27" s="259" t="s">
        <v>226</v>
      </c>
      <c r="M27" s="20"/>
      <c r="N27" s="14"/>
      <c r="O27" s="14"/>
      <c r="P27" s="14"/>
      <c r="Q27" s="14"/>
      <c r="S27" s="13"/>
      <c r="T27" s="11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3.5" customHeight="1">
      <c r="A28" s="2"/>
      <c r="B28" s="188"/>
      <c r="C28" s="27" t="s">
        <v>227</v>
      </c>
      <c r="D28" s="25"/>
      <c r="E28" s="25"/>
      <c r="F28" s="26"/>
      <c r="M28" s="20"/>
      <c r="N28" s="14"/>
      <c r="O28" s="14"/>
      <c r="P28" s="14"/>
      <c r="Q28" s="14"/>
      <c r="S28" s="13"/>
      <c r="T28" s="11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3.5" customHeight="1">
      <c r="A29" s="2"/>
      <c r="B29" s="188"/>
      <c r="C29" s="347" t="s">
        <v>237</v>
      </c>
      <c r="D29" s="347"/>
      <c r="E29" s="347"/>
      <c r="F29" s="348"/>
      <c r="M29" s="20"/>
      <c r="N29" s="32"/>
      <c r="O29" s="33"/>
      <c r="P29" s="33"/>
      <c r="Q29" s="32"/>
      <c r="S29" s="13"/>
      <c r="T29" s="11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3.5" customHeight="1">
      <c r="A30" s="2"/>
      <c r="B30" s="188"/>
      <c r="C30" s="27" t="s">
        <v>28</v>
      </c>
      <c r="D30" s="25"/>
      <c r="E30" s="27" t="s">
        <v>4</v>
      </c>
      <c r="F30" s="26"/>
      <c r="M30" s="20"/>
      <c r="N30" s="32"/>
      <c r="O30" s="33"/>
      <c r="P30" s="33"/>
      <c r="Q30" s="32"/>
      <c r="S30" s="13"/>
      <c r="T30" s="11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3.5" customHeight="1">
      <c r="A31" s="2"/>
      <c r="B31" s="191"/>
      <c r="C31" s="28" t="s">
        <v>212</v>
      </c>
      <c r="D31" s="28"/>
      <c r="E31" s="28" t="str">
        <f>Fixtures!G4</f>
        <v>Win</v>
      </c>
      <c r="F31" s="29" t="s">
        <v>8</v>
      </c>
      <c r="M31" s="20"/>
      <c r="N31" s="32"/>
      <c r="O31" s="33"/>
      <c r="P31" s="33"/>
      <c r="Q31" s="3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3.5" customHeight="1">
      <c r="A32" s="2"/>
      <c r="B32" s="30"/>
      <c r="C32" s="30"/>
      <c r="D32" s="30"/>
      <c r="E32" s="30"/>
      <c r="F32" s="30"/>
      <c r="M32" s="20"/>
      <c r="N32" s="32"/>
      <c r="O32" s="33"/>
      <c r="P32" s="33"/>
      <c r="Q32" s="3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17" ht="13.5" customHeight="1">
      <c r="A33" s="2"/>
      <c r="B33" s="189"/>
      <c r="C33" s="190" t="str">
        <f>Fixtures!B5</f>
        <v>Sun 11 May</v>
      </c>
      <c r="D33" s="190"/>
      <c r="E33" s="18" t="str">
        <f>Fixtures!E5</f>
        <v>1.00 pm</v>
      </c>
      <c r="F33" s="19" t="str">
        <f>Fixtures!F5</f>
        <v>40 overs a side</v>
      </c>
      <c r="G33" s="31"/>
      <c r="M33" s="20"/>
      <c r="N33" s="21"/>
      <c r="O33" s="14"/>
      <c r="P33" s="33"/>
      <c r="Q33" s="23"/>
    </row>
    <row r="34" spans="1:17" ht="13.5" customHeight="1">
      <c r="A34" s="2"/>
      <c r="B34" s="271"/>
      <c r="C34" s="327" t="s">
        <v>205</v>
      </c>
      <c r="D34" s="272"/>
      <c r="E34" s="328">
        <v>185</v>
      </c>
      <c r="F34" s="329" t="s">
        <v>229</v>
      </c>
      <c r="G34" s="31"/>
      <c r="M34" s="20"/>
      <c r="N34" s="32"/>
      <c r="O34" s="33"/>
      <c r="P34" s="33"/>
      <c r="Q34" s="32"/>
    </row>
    <row r="35" spans="1:17" ht="13.5" customHeight="1">
      <c r="A35" s="2"/>
      <c r="B35" s="191"/>
      <c r="C35" s="28" t="str">
        <f>Fixtures!C5</f>
        <v>Hampton Wick</v>
      </c>
      <c r="D35" s="28"/>
      <c r="E35" s="264" t="s">
        <v>230</v>
      </c>
      <c r="F35" s="326" t="s">
        <v>231</v>
      </c>
      <c r="G35" s="31"/>
      <c r="M35" s="20"/>
      <c r="N35" s="32"/>
      <c r="O35" s="33"/>
      <c r="P35" s="33"/>
      <c r="Q35" s="32"/>
    </row>
    <row r="36" spans="1:17" ht="13.5" customHeight="1">
      <c r="A36" s="2"/>
      <c r="B36" s="188"/>
      <c r="C36" s="27" t="s">
        <v>26</v>
      </c>
      <c r="D36" s="25"/>
      <c r="E36" s="27" t="s">
        <v>27</v>
      </c>
      <c r="F36" s="26"/>
      <c r="G36" s="31"/>
      <c r="M36" s="20"/>
      <c r="N36" s="36"/>
      <c r="O36" s="33"/>
      <c r="P36" s="33"/>
      <c r="Q36" s="36"/>
    </row>
    <row r="37" spans="1:17" ht="13.5" customHeight="1">
      <c r="A37" s="2"/>
      <c r="B37" s="188"/>
      <c r="C37" s="258" t="s">
        <v>232</v>
      </c>
      <c r="D37" s="265">
        <v>52</v>
      </c>
      <c r="E37" s="258" t="s">
        <v>232</v>
      </c>
      <c r="F37" s="259" t="s">
        <v>233</v>
      </c>
      <c r="G37" s="31"/>
      <c r="M37" s="20"/>
      <c r="N37" s="32"/>
      <c r="O37" s="33"/>
      <c r="P37" s="33"/>
      <c r="Q37" s="32"/>
    </row>
    <row r="38" spans="1:17" ht="13.5" customHeight="1">
      <c r="A38" s="2"/>
      <c r="B38" s="188"/>
      <c r="C38" s="258" t="s">
        <v>213</v>
      </c>
      <c r="D38" s="265">
        <v>37</v>
      </c>
      <c r="E38" s="258" t="s">
        <v>223</v>
      </c>
      <c r="F38" s="259" t="s">
        <v>216</v>
      </c>
      <c r="G38" s="31"/>
      <c r="M38" s="20"/>
      <c r="N38" s="32"/>
      <c r="O38" s="33"/>
      <c r="P38" s="33"/>
      <c r="Q38" s="32"/>
    </row>
    <row r="39" spans="1:17" ht="13.5" customHeight="1">
      <c r="A39" s="2"/>
      <c r="B39" s="188"/>
      <c r="C39" s="258" t="s">
        <v>223</v>
      </c>
      <c r="D39" s="265">
        <v>17</v>
      </c>
      <c r="E39" s="258" t="s">
        <v>213</v>
      </c>
      <c r="F39" s="259" t="s">
        <v>234</v>
      </c>
      <c r="G39" s="31"/>
      <c r="M39" s="20"/>
      <c r="N39" s="32"/>
      <c r="O39" s="33"/>
      <c r="P39" s="33"/>
      <c r="Q39" s="32"/>
    </row>
    <row r="40" spans="1:16" ht="13.5" customHeight="1">
      <c r="A40" s="2"/>
      <c r="B40" s="188"/>
      <c r="C40" s="27" t="s">
        <v>235</v>
      </c>
      <c r="D40" s="25"/>
      <c r="E40" s="25"/>
      <c r="F40" s="26"/>
      <c r="G40" s="31"/>
      <c r="M40" s="20"/>
      <c r="N40" s="32"/>
      <c r="O40" s="33"/>
      <c r="P40" s="33"/>
    </row>
    <row r="41" spans="1:16" ht="13.5" customHeight="1">
      <c r="A41" s="2"/>
      <c r="B41" s="188"/>
      <c r="C41" s="347" t="s">
        <v>213</v>
      </c>
      <c r="D41" s="347"/>
      <c r="E41" s="347"/>
      <c r="F41" s="348"/>
      <c r="G41" s="31"/>
      <c r="M41" s="34"/>
      <c r="N41" s="37"/>
      <c r="O41" s="33"/>
      <c r="P41" s="33"/>
    </row>
    <row r="42" spans="1:16" ht="13.5" customHeight="1">
      <c r="A42" s="2"/>
      <c r="B42" s="188"/>
      <c r="C42" s="27" t="s">
        <v>28</v>
      </c>
      <c r="D42" s="25"/>
      <c r="E42" s="27" t="s">
        <v>4</v>
      </c>
      <c r="F42" s="26"/>
      <c r="G42" s="31"/>
      <c r="M42" s="34"/>
      <c r="N42" s="38"/>
      <c r="O42" s="33"/>
      <c r="P42" s="33"/>
    </row>
    <row r="43" spans="1:16" ht="13.5" customHeight="1">
      <c r="A43" s="2"/>
      <c r="B43" s="191"/>
      <c r="C43" s="28" t="s">
        <v>213</v>
      </c>
      <c r="D43" s="28"/>
      <c r="E43" s="28" t="str">
        <f>Fixtures!G5</f>
        <v>Loss</v>
      </c>
      <c r="F43" s="29" t="s">
        <v>8</v>
      </c>
      <c r="G43" s="31"/>
      <c r="M43" s="34"/>
      <c r="N43" s="38"/>
      <c r="O43" s="33"/>
      <c r="P43" s="33"/>
    </row>
    <row r="44" spans="1:16" ht="13.5" customHeight="1">
      <c r="A44" s="2"/>
      <c r="B44" s="14"/>
      <c r="C44" s="14"/>
      <c r="D44" s="14"/>
      <c r="E44" s="14"/>
      <c r="F44" s="14"/>
      <c r="G44" s="31"/>
      <c r="M44" s="34"/>
      <c r="N44" s="34"/>
      <c r="O44" s="33"/>
      <c r="P44" s="33"/>
    </row>
    <row r="45" spans="1:16" ht="13.5" customHeight="1">
      <c r="A45" s="2"/>
      <c r="B45" s="189"/>
      <c r="C45" s="190" t="str">
        <f>Fixtures!B6</f>
        <v>Sun 18 May</v>
      </c>
      <c r="D45" s="190"/>
      <c r="E45" s="18" t="str">
        <f>Fixtures!E6</f>
        <v>2.00 pm</v>
      </c>
      <c r="F45" s="19" t="str">
        <f>Fixtures!F19</f>
        <v>Time Game</v>
      </c>
      <c r="G45" s="9"/>
      <c r="M45" s="34"/>
      <c r="N45" s="34"/>
      <c r="O45" s="33"/>
      <c r="P45" s="33"/>
    </row>
    <row r="46" spans="1:16" ht="13.5" customHeight="1">
      <c r="A46" s="2"/>
      <c r="B46" s="271"/>
      <c r="C46" s="327" t="s">
        <v>12</v>
      </c>
      <c r="D46" s="272"/>
      <c r="E46" s="328" t="s">
        <v>240</v>
      </c>
      <c r="F46" s="329" t="s">
        <v>241</v>
      </c>
      <c r="G46" s="35"/>
      <c r="M46" s="34"/>
      <c r="N46" s="34"/>
      <c r="O46" s="33"/>
      <c r="P46" s="33"/>
    </row>
    <row r="47" spans="1:16" ht="13.5" customHeight="1">
      <c r="A47" s="2"/>
      <c r="B47" s="191"/>
      <c r="C47" s="28" t="s">
        <v>205</v>
      </c>
      <c r="D47" s="28"/>
      <c r="E47" s="325">
        <v>195</v>
      </c>
      <c r="F47" s="326" t="s">
        <v>424</v>
      </c>
      <c r="G47" s="35"/>
      <c r="M47" s="34"/>
      <c r="N47" s="34"/>
      <c r="O47" s="33"/>
      <c r="P47" s="33"/>
    </row>
    <row r="48" spans="1:16" ht="13.5" customHeight="1">
      <c r="A48" s="2"/>
      <c r="B48" s="188"/>
      <c r="C48" s="27" t="s">
        <v>26</v>
      </c>
      <c r="D48" s="25"/>
      <c r="E48" s="27" t="s">
        <v>27</v>
      </c>
      <c r="F48" s="26"/>
      <c r="G48" s="35"/>
      <c r="O48" s="33"/>
      <c r="P48" s="33"/>
    </row>
    <row r="49" spans="1:15" ht="13.5" customHeight="1">
      <c r="A49" s="2"/>
      <c r="B49" s="188"/>
      <c r="C49" s="258" t="s">
        <v>213</v>
      </c>
      <c r="D49" s="265">
        <v>51</v>
      </c>
      <c r="E49" s="258" t="s">
        <v>242</v>
      </c>
      <c r="F49" s="259" t="s">
        <v>243</v>
      </c>
      <c r="G49" s="35"/>
      <c r="O49" s="33"/>
    </row>
    <row r="50" spans="1:15" ht="13.5" customHeight="1">
      <c r="A50" s="2"/>
      <c r="B50" s="188"/>
      <c r="C50" s="258" t="s">
        <v>212</v>
      </c>
      <c r="D50" s="265" t="s">
        <v>244</v>
      </c>
      <c r="E50" s="258" t="s">
        <v>213</v>
      </c>
      <c r="F50" s="259" t="s">
        <v>245</v>
      </c>
      <c r="G50" s="35"/>
      <c r="O50" s="33"/>
    </row>
    <row r="51" spans="1:15" ht="13.5" customHeight="1">
      <c r="A51" s="2"/>
      <c r="B51" s="188"/>
      <c r="C51" s="258" t="s">
        <v>215</v>
      </c>
      <c r="D51" s="265">
        <v>20</v>
      </c>
      <c r="E51" s="258" t="s">
        <v>210</v>
      </c>
      <c r="F51" s="259" t="s">
        <v>246</v>
      </c>
      <c r="G51" s="35"/>
      <c r="O51" s="33"/>
    </row>
    <row r="52" spans="1:15" ht="13.5" customHeight="1">
      <c r="A52" s="2"/>
      <c r="B52" s="188"/>
      <c r="C52" s="27" t="s">
        <v>247</v>
      </c>
      <c r="D52" s="25"/>
      <c r="E52" s="25"/>
      <c r="F52" s="26"/>
      <c r="G52" s="35"/>
      <c r="O52" s="33"/>
    </row>
    <row r="53" spans="1:15" ht="13.5" customHeight="1">
      <c r="A53" s="2"/>
      <c r="B53" s="188"/>
      <c r="C53" s="347"/>
      <c r="D53" s="347"/>
      <c r="E53" s="347"/>
      <c r="F53" s="348"/>
      <c r="G53" s="35"/>
      <c r="O53" s="33"/>
    </row>
    <row r="54" spans="1:7" ht="13.5" customHeight="1">
      <c r="A54" s="2"/>
      <c r="B54" s="188"/>
      <c r="C54" s="27" t="s">
        <v>28</v>
      </c>
      <c r="D54" s="25"/>
      <c r="E54" s="27" t="s">
        <v>4</v>
      </c>
      <c r="F54" s="26"/>
      <c r="G54" s="35"/>
    </row>
    <row r="55" spans="1:7" ht="13.5" customHeight="1">
      <c r="A55" s="2"/>
      <c r="B55" s="191"/>
      <c r="C55" s="28" t="s">
        <v>248</v>
      </c>
      <c r="D55" s="28"/>
      <c r="E55" s="28" t="str">
        <f>Fixtures!G6</f>
        <v>Loss</v>
      </c>
      <c r="F55" s="29" t="s">
        <v>8</v>
      </c>
      <c r="G55" s="35"/>
    </row>
    <row r="56" spans="1:7" ht="13.5" customHeight="1">
      <c r="A56" s="2"/>
      <c r="B56" s="14"/>
      <c r="C56" s="14"/>
      <c r="D56" s="14"/>
      <c r="E56" s="14"/>
      <c r="F56" s="14"/>
      <c r="G56" s="35"/>
    </row>
    <row r="57" spans="1:7" ht="13.5" customHeight="1">
      <c r="A57" s="2"/>
      <c r="B57" s="189"/>
      <c r="C57" s="190" t="str">
        <f>Fixtures!B7</f>
        <v>Sun 25 May</v>
      </c>
      <c r="D57" s="190"/>
      <c r="E57" s="18" t="str">
        <f>Fixtures!E7</f>
        <v>1.30 pm</v>
      </c>
      <c r="F57" s="19" t="str">
        <f>Fixtures!F7</f>
        <v>40 overs a side</v>
      </c>
      <c r="G57" s="9"/>
    </row>
    <row r="58" spans="1:7" ht="13.5" customHeight="1">
      <c r="A58" s="2"/>
      <c r="B58" s="271"/>
      <c r="C58" s="272" t="s">
        <v>205</v>
      </c>
      <c r="D58" s="272"/>
      <c r="E58" s="272" t="s">
        <v>251</v>
      </c>
      <c r="F58" s="329" t="s">
        <v>241</v>
      </c>
      <c r="G58" s="35"/>
    </row>
    <row r="59" spans="1:7" ht="13.5" customHeight="1">
      <c r="A59" s="2"/>
      <c r="B59" s="191"/>
      <c r="C59" s="28" t="str">
        <f>Fixtures!C7</f>
        <v>Kew</v>
      </c>
      <c r="D59" s="28"/>
      <c r="E59" s="28">
        <v>140</v>
      </c>
      <c r="F59" s="255" t="s">
        <v>252</v>
      </c>
      <c r="G59" s="35"/>
    </row>
    <row r="60" spans="1:7" ht="13.5" customHeight="1">
      <c r="A60" s="2"/>
      <c r="B60" s="188"/>
      <c r="C60" s="27" t="s">
        <v>26</v>
      </c>
      <c r="D60" s="25"/>
      <c r="E60" s="27" t="s">
        <v>27</v>
      </c>
      <c r="F60" s="26"/>
      <c r="G60" s="35"/>
    </row>
    <row r="61" spans="1:7" ht="13.5" customHeight="1">
      <c r="A61" s="2"/>
      <c r="B61" s="188"/>
      <c r="C61" s="25" t="s">
        <v>213</v>
      </c>
      <c r="D61" s="25" t="s">
        <v>253</v>
      </c>
      <c r="E61" s="25" t="s">
        <v>213</v>
      </c>
      <c r="F61" s="259" t="s">
        <v>255</v>
      </c>
      <c r="G61" s="35"/>
    </row>
    <row r="62" spans="1:7" ht="13.5" customHeight="1">
      <c r="A62" s="2"/>
      <c r="B62" s="188"/>
      <c r="C62" s="25" t="s">
        <v>254</v>
      </c>
      <c r="D62" s="25">
        <v>83</v>
      </c>
      <c r="E62" s="25" t="s">
        <v>225</v>
      </c>
      <c r="F62" s="26" t="s">
        <v>256</v>
      </c>
      <c r="G62" s="35"/>
    </row>
    <row r="63" spans="1:7" ht="13.5" customHeight="1">
      <c r="A63" s="2"/>
      <c r="B63" s="188"/>
      <c r="C63" s="25" t="s">
        <v>209</v>
      </c>
      <c r="D63" s="25">
        <v>13</v>
      </c>
      <c r="E63" s="25" t="s">
        <v>257</v>
      </c>
      <c r="F63" s="26" t="s">
        <v>258</v>
      </c>
      <c r="G63" s="35"/>
    </row>
    <row r="64" spans="1:7" ht="13.5" customHeight="1">
      <c r="A64" s="2"/>
      <c r="B64" s="188"/>
      <c r="C64" s="27" t="s">
        <v>260</v>
      </c>
      <c r="D64" s="25"/>
      <c r="E64" s="25"/>
      <c r="F64" s="26"/>
      <c r="G64" s="35"/>
    </row>
    <row r="65" spans="1:7" ht="13.5" customHeight="1">
      <c r="A65" s="2"/>
      <c r="B65" s="188"/>
      <c r="C65" s="347" t="s">
        <v>259</v>
      </c>
      <c r="D65" s="347"/>
      <c r="E65" s="347"/>
      <c r="F65" s="348"/>
      <c r="G65" s="35"/>
    </row>
    <row r="66" spans="1:7" ht="13.5" customHeight="1">
      <c r="A66" s="2"/>
      <c r="B66" s="188"/>
      <c r="C66" s="27" t="s">
        <v>28</v>
      </c>
      <c r="D66" s="25"/>
      <c r="E66" s="27" t="s">
        <v>4</v>
      </c>
      <c r="F66" s="26"/>
      <c r="G66" s="35"/>
    </row>
    <row r="67" spans="1:7" ht="13.5" customHeight="1">
      <c r="A67" s="2"/>
      <c r="B67" s="191"/>
      <c r="C67" s="28" t="s">
        <v>213</v>
      </c>
      <c r="D67" s="28"/>
      <c r="E67" s="28" t="str">
        <f>Fixtures!G7</f>
        <v>Win</v>
      </c>
      <c r="F67" s="29" t="s">
        <v>8</v>
      </c>
      <c r="G67" s="35"/>
    </row>
    <row r="68" spans="1:7" ht="13.5" customHeight="1">
      <c r="A68" s="2"/>
      <c r="B68" s="14"/>
      <c r="C68" s="14"/>
      <c r="D68" s="14"/>
      <c r="E68" s="14"/>
      <c r="F68" s="14"/>
      <c r="G68" s="35"/>
    </row>
    <row r="69" spans="1:7" ht="13.5" customHeight="1">
      <c r="A69" s="2"/>
      <c r="B69" s="189"/>
      <c r="C69" s="190" t="str">
        <f>Fixtures!B8</f>
        <v>Sun 01 Jun</v>
      </c>
      <c r="D69" s="190"/>
      <c r="E69" s="18" t="str">
        <f>Fixtures!E8</f>
        <v>1.30 pm</v>
      </c>
      <c r="F69" s="19" t="str">
        <f>Fixtures!F8</f>
        <v>40 overs a side</v>
      </c>
      <c r="G69" s="35"/>
    </row>
    <row r="70" spans="1:7" ht="13.5" customHeight="1">
      <c r="A70" s="2"/>
      <c r="B70" s="271"/>
      <c r="C70" s="272" t="s">
        <v>205</v>
      </c>
      <c r="D70" s="272"/>
      <c r="E70" s="272" t="s">
        <v>267</v>
      </c>
      <c r="F70" s="329" t="s">
        <v>241</v>
      </c>
      <c r="G70" s="35"/>
    </row>
    <row r="71" spans="1:7" ht="13.5" customHeight="1">
      <c r="A71" s="2"/>
      <c r="B71" s="191"/>
      <c r="C71" s="28" t="str">
        <f>Fixtures!C8</f>
        <v>Ealing Three Bridges</v>
      </c>
      <c r="D71" s="28"/>
      <c r="E71" s="28">
        <v>249</v>
      </c>
      <c r="F71" s="326" t="s">
        <v>241</v>
      </c>
      <c r="G71" s="35"/>
    </row>
    <row r="72" spans="1:7" ht="13.5" customHeight="1">
      <c r="A72" s="2"/>
      <c r="B72" s="188"/>
      <c r="C72" s="27" t="s">
        <v>26</v>
      </c>
      <c r="D72" s="25"/>
      <c r="E72" s="27" t="s">
        <v>27</v>
      </c>
      <c r="F72" s="26"/>
      <c r="G72" s="35"/>
    </row>
    <row r="73" spans="1:7" ht="13.5" customHeight="1">
      <c r="A73" s="2"/>
      <c r="B73" s="188"/>
      <c r="C73" s="25" t="s">
        <v>212</v>
      </c>
      <c r="D73" s="25">
        <v>66</v>
      </c>
      <c r="E73" s="25" t="s">
        <v>212</v>
      </c>
      <c r="F73" s="26" t="s">
        <v>268</v>
      </c>
      <c r="G73" s="35"/>
    </row>
    <row r="74" spans="1:7" ht="13.5" customHeight="1">
      <c r="A74" s="2"/>
      <c r="B74" s="188"/>
      <c r="C74" s="25" t="s">
        <v>215</v>
      </c>
      <c r="D74" s="25">
        <v>54</v>
      </c>
      <c r="E74" s="25" t="s">
        <v>269</v>
      </c>
      <c r="F74" s="26" t="s">
        <v>270</v>
      </c>
      <c r="G74" s="35"/>
    </row>
    <row r="75" spans="1:7" ht="13.5" customHeight="1">
      <c r="A75" s="2"/>
      <c r="B75" s="188"/>
      <c r="C75" s="25" t="s">
        <v>223</v>
      </c>
      <c r="D75" s="25">
        <v>50</v>
      </c>
      <c r="E75" s="25" t="s">
        <v>225</v>
      </c>
      <c r="F75" s="26" t="s">
        <v>271</v>
      </c>
      <c r="G75" s="35"/>
    </row>
    <row r="76" spans="1:7" ht="13.5" customHeight="1">
      <c r="A76" s="2"/>
      <c r="B76" s="188"/>
      <c r="C76" s="27" t="s">
        <v>273</v>
      </c>
      <c r="D76" s="25"/>
      <c r="E76" s="25"/>
      <c r="F76" s="26"/>
      <c r="G76" s="35"/>
    </row>
    <row r="77" spans="1:7" ht="13.5" customHeight="1">
      <c r="A77" s="2"/>
      <c r="B77" s="188"/>
      <c r="C77" s="347" t="s">
        <v>272</v>
      </c>
      <c r="D77" s="347"/>
      <c r="E77" s="347"/>
      <c r="F77" s="348"/>
      <c r="G77" s="35"/>
    </row>
    <row r="78" spans="1:7" ht="13.5" customHeight="1">
      <c r="A78" s="2"/>
      <c r="B78" s="188"/>
      <c r="C78" s="27" t="s">
        <v>28</v>
      </c>
      <c r="D78" s="25"/>
      <c r="E78" s="27" t="s">
        <v>4</v>
      </c>
      <c r="F78" s="26"/>
      <c r="G78" s="35"/>
    </row>
    <row r="79" spans="1:7" ht="13.5" customHeight="1">
      <c r="A79" s="2"/>
      <c r="B79" s="275"/>
      <c r="C79" s="28" t="s">
        <v>274</v>
      </c>
      <c r="D79" s="28"/>
      <c r="E79" s="28" t="str">
        <f>Fixtures!G8</f>
        <v>Win</v>
      </c>
      <c r="F79" s="29" t="s">
        <v>8</v>
      </c>
      <c r="G79" s="35"/>
    </row>
    <row r="80" spans="1:7" ht="13.5" customHeight="1">
      <c r="A80" s="2"/>
      <c r="B80" s="14"/>
      <c r="C80" s="14"/>
      <c r="D80" s="14"/>
      <c r="E80" s="14"/>
      <c r="F80" s="14"/>
      <c r="G80" s="35"/>
    </row>
    <row r="81" spans="1:7" ht="13.5" customHeight="1">
      <c r="A81" s="34"/>
      <c r="B81" s="189"/>
      <c r="C81" s="190" t="str">
        <f>Fixtures!B10</f>
        <v>Sun 08 Jun</v>
      </c>
      <c r="D81" s="190"/>
      <c r="E81" s="18" t="str">
        <f>Fixtures!E10</f>
        <v>1.30 pm</v>
      </c>
      <c r="F81" s="19" t="str">
        <f>Fixtures!F10</f>
        <v>40 overs a side</v>
      </c>
      <c r="G81" s="282"/>
    </row>
    <row r="82" spans="1:7" ht="13.5" customHeight="1">
      <c r="A82" s="283"/>
      <c r="B82" s="271"/>
      <c r="C82" s="272" t="str">
        <f>Fixtures!C10</f>
        <v>Wilkinson Way</v>
      </c>
      <c r="D82" s="272"/>
      <c r="E82" s="272" t="s">
        <v>288</v>
      </c>
      <c r="F82" s="329" t="s">
        <v>241</v>
      </c>
      <c r="G82" s="282"/>
    </row>
    <row r="83" spans="1:7" ht="13.5" customHeight="1">
      <c r="A83" s="283"/>
      <c r="B83" s="191"/>
      <c r="C83" s="28" t="s">
        <v>205</v>
      </c>
      <c r="D83" s="28"/>
      <c r="E83" s="28" t="s">
        <v>277</v>
      </c>
      <c r="F83" s="326" t="s">
        <v>241</v>
      </c>
      <c r="G83" s="282"/>
    </row>
    <row r="84" spans="1:7" ht="13.5" customHeight="1">
      <c r="A84" s="283"/>
      <c r="B84" s="188"/>
      <c r="C84" s="27" t="s">
        <v>26</v>
      </c>
      <c r="D84" s="25"/>
      <c r="E84" s="27" t="s">
        <v>27</v>
      </c>
      <c r="F84" s="26"/>
      <c r="G84" s="34"/>
    </row>
    <row r="85" spans="1:7" ht="13.5" customHeight="1">
      <c r="A85" s="283"/>
      <c r="B85" s="188"/>
      <c r="C85" s="25" t="s">
        <v>215</v>
      </c>
      <c r="D85" s="25">
        <v>83</v>
      </c>
      <c r="E85" s="25" t="s">
        <v>212</v>
      </c>
      <c r="F85" s="26" t="s">
        <v>280</v>
      </c>
      <c r="G85" s="34"/>
    </row>
    <row r="86" spans="1:7" ht="13.5" customHeight="1">
      <c r="A86" s="283"/>
      <c r="B86" s="188"/>
      <c r="C86" s="25" t="s">
        <v>278</v>
      </c>
      <c r="D86" s="25">
        <v>48</v>
      </c>
      <c r="E86" s="25" t="s">
        <v>278</v>
      </c>
      <c r="F86" s="26" t="s">
        <v>281</v>
      </c>
      <c r="G86" s="34"/>
    </row>
    <row r="87" spans="1:7" ht="13.5" customHeight="1">
      <c r="A87" s="283"/>
      <c r="B87" s="188"/>
      <c r="C87" s="25" t="s">
        <v>279</v>
      </c>
      <c r="D87" s="25">
        <v>22</v>
      </c>
      <c r="E87" s="25" t="s">
        <v>282</v>
      </c>
      <c r="F87" s="26" t="s">
        <v>283</v>
      </c>
      <c r="G87" s="34"/>
    </row>
    <row r="88" spans="1:7" ht="13.5" customHeight="1">
      <c r="A88" s="283"/>
      <c r="B88" s="188"/>
      <c r="C88" s="27" t="s">
        <v>284</v>
      </c>
      <c r="D88" s="25"/>
      <c r="E88" s="25"/>
      <c r="F88" s="26"/>
      <c r="G88" s="34"/>
    </row>
    <row r="89" spans="1:7" ht="13.5" customHeight="1">
      <c r="A89" s="283"/>
      <c r="B89" s="188"/>
      <c r="C89" s="347" t="s">
        <v>285</v>
      </c>
      <c r="D89" s="347"/>
      <c r="E89" s="347"/>
      <c r="F89" s="348"/>
      <c r="G89" s="34"/>
    </row>
    <row r="90" spans="1:7" ht="13.5" customHeight="1">
      <c r="A90" s="283"/>
      <c r="B90" s="188"/>
      <c r="C90" s="27" t="s">
        <v>28</v>
      </c>
      <c r="D90" s="25"/>
      <c r="E90" s="27" t="s">
        <v>4</v>
      </c>
      <c r="F90" s="26"/>
      <c r="G90" s="34"/>
    </row>
    <row r="91" spans="1:7" ht="13.5" customHeight="1">
      <c r="A91" s="283"/>
      <c r="B91" s="191"/>
      <c r="C91" s="28" t="s">
        <v>282</v>
      </c>
      <c r="D91" s="28"/>
      <c r="E91" s="28" t="str">
        <f>Fixtures!G10</f>
        <v>Loss</v>
      </c>
      <c r="F91" s="29" t="s">
        <v>8</v>
      </c>
      <c r="G91" s="34"/>
    </row>
    <row r="92" spans="1:7" ht="13.5" customHeight="1">
      <c r="A92" s="283"/>
      <c r="B92" s="278"/>
      <c r="C92" s="278"/>
      <c r="D92" s="278"/>
      <c r="E92" s="278"/>
      <c r="F92" s="278"/>
      <c r="G92" s="39"/>
    </row>
    <row r="93" spans="1:7" ht="13.5" customHeight="1">
      <c r="A93" s="283"/>
      <c r="B93" s="189"/>
      <c r="C93" s="190" t="str">
        <f>Fixtures!B11</f>
        <v>Sun 15 Jun</v>
      </c>
      <c r="D93" s="190"/>
      <c r="E93" s="18" t="str">
        <f>Fixtures!E11</f>
        <v>1.30 pm</v>
      </c>
      <c r="F93" s="19" t="str">
        <f>Fixtures!F11</f>
        <v>40 overs a side</v>
      </c>
      <c r="G93" s="39"/>
    </row>
    <row r="94" spans="1:7" ht="13.5" customHeight="1">
      <c r="A94" s="34"/>
      <c r="B94" s="271"/>
      <c r="C94" s="272" t="s">
        <v>205</v>
      </c>
      <c r="D94" s="272"/>
      <c r="E94" s="272" t="s">
        <v>289</v>
      </c>
      <c r="F94" s="329" t="s">
        <v>241</v>
      </c>
      <c r="G94" s="39"/>
    </row>
    <row r="95" spans="1:7" ht="13.5" customHeight="1">
      <c r="A95" s="34"/>
      <c r="B95" s="191"/>
      <c r="C95" s="28" t="str">
        <f>Fixtures!C11</f>
        <v>Barnes</v>
      </c>
      <c r="D95" s="28"/>
      <c r="E95" s="28" t="s">
        <v>290</v>
      </c>
      <c r="F95" s="326" t="s">
        <v>291</v>
      </c>
      <c r="G95" s="39"/>
    </row>
    <row r="96" spans="1:7" ht="13.5" customHeight="1">
      <c r="A96" s="34"/>
      <c r="B96" s="188"/>
      <c r="C96" s="27" t="s">
        <v>26</v>
      </c>
      <c r="D96" s="25"/>
      <c r="E96" s="27" t="s">
        <v>27</v>
      </c>
      <c r="F96" s="26"/>
      <c r="G96" s="39"/>
    </row>
    <row r="97" spans="1:7" ht="13.5" customHeight="1">
      <c r="A97" s="34"/>
      <c r="B97" s="188"/>
      <c r="C97" s="25" t="s">
        <v>215</v>
      </c>
      <c r="D97" s="25">
        <v>87</v>
      </c>
      <c r="E97" s="25" t="s">
        <v>232</v>
      </c>
      <c r="F97" s="26" t="s">
        <v>292</v>
      </c>
      <c r="G97" s="39"/>
    </row>
    <row r="98" spans="1:7" ht="13.5" customHeight="1">
      <c r="A98" s="34"/>
      <c r="B98" s="188"/>
      <c r="C98" s="25" t="s">
        <v>212</v>
      </c>
      <c r="D98" s="25">
        <v>48</v>
      </c>
      <c r="E98" s="25" t="s">
        <v>269</v>
      </c>
      <c r="F98" s="26" t="s">
        <v>293</v>
      </c>
      <c r="G98" s="39"/>
    </row>
    <row r="99" spans="1:7" ht="13.5" customHeight="1">
      <c r="A99" s="34"/>
      <c r="B99" s="188"/>
      <c r="C99" s="25" t="s">
        <v>210</v>
      </c>
      <c r="D99" s="25">
        <v>44</v>
      </c>
      <c r="E99" s="25" t="s">
        <v>210</v>
      </c>
      <c r="F99" s="26" t="s">
        <v>294</v>
      </c>
      <c r="G99" s="39"/>
    </row>
    <row r="100" spans="1:7" ht="13.5" customHeight="1">
      <c r="A100" s="34"/>
      <c r="B100" s="188"/>
      <c r="C100" s="343" t="s">
        <v>335</v>
      </c>
      <c r="D100" s="343" t="s">
        <v>426</v>
      </c>
      <c r="E100" s="25"/>
      <c r="F100" s="26"/>
      <c r="G100" s="39"/>
    </row>
    <row r="101" spans="1:7" ht="13.5" customHeight="1">
      <c r="A101" s="34"/>
      <c r="B101" s="188"/>
      <c r="C101" s="343" t="s">
        <v>232</v>
      </c>
      <c r="D101" s="343">
        <v>36</v>
      </c>
      <c r="E101" s="25"/>
      <c r="F101" s="26"/>
      <c r="G101" s="39"/>
    </row>
    <row r="102" spans="1:7" ht="13.5" customHeight="1">
      <c r="A102" s="34"/>
      <c r="B102" s="188"/>
      <c r="C102" s="27" t="s">
        <v>284</v>
      </c>
      <c r="D102" s="25"/>
      <c r="E102" s="25"/>
      <c r="F102" s="26"/>
      <c r="G102" s="39"/>
    </row>
    <row r="103" spans="1:7" ht="13.5" customHeight="1">
      <c r="A103" s="34"/>
      <c r="B103" s="188"/>
      <c r="C103" s="347" t="s">
        <v>296</v>
      </c>
      <c r="D103" s="347"/>
      <c r="E103" s="347"/>
      <c r="F103" s="348"/>
      <c r="G103" s="39"/>
    </row>
    <row r="104" spans="1:7" ht="13.5" customHeight="1">
      <c r="A104" s="34"/>
      <c r="B104" s="188"/>
      <c r="C104" s="27" t="s">
        <v>28</v>
      </c>
      <c r="D104" s="25"/>
      <c r="E104" s="27" t="s">
        <v>4</v>
      </c>
      <c r="F104" s="26"/>
      <c r="G104" s="39"/>
    </row>
    <row r="105" spans="1:7" ht="13.5" customHeight="1">
      <c r="A105" s="34"/>
      <c r="B105" s="191"/>
      <c r="C105" s="28" t="s">
        <v>295</v>
      </c>
      <c r="D105" s="28"/>
      <c r="E105" s="28" t="str">
        <f>Fixtures!G11</f>
        <v>Loss</v>
      </c>
      <c r="F105" s="29" t="s">
        <v>8</v>
      </c>
      <c r="G105" s="39"/>
    </row>
    <row r="106" spans="1:7" ht="13.5" customHeight="1">
      <c r="A106" s="287"/>
      <c r="B106" s="288"/>
      <c r="C106" s="288"/>
      <c r="D106" s="288"/>
      <c r="E106" s="288"/>
      <c r="F106" s="288"/>
      <c r="G106" s="39"/>
    </row>
    <row r="107" spans="1:7" ht="13.5" customHeight="1">
      <c r="A107" s="287"/>
      <c r="B107" s="189"/>
      <c r="C107" s="289" t="str">
        <f>Fixtures!B12</f>
        <v>Sun 22 Jun</v>
      </c>
      <c r="D107" s="289"/>
      <c r="E107" s="290" t="str">
        <f>Fixtures!E12</f>
        <v>1.30 pm</v>
      </c>
      <c r="F107" s="253" t="str">
        <f>Fixtures!F12</f>
        <v>40 overs a side</v>
      </c>
      <c r="G107" s="39"/>
    </row>
    <row r="108" spans="1:7" ht="13.5" customHeight="1">
      <c r="A108" s="287"/>
      <c r="B108" s="271"/>
      <c r="C108" s="272" t="str">
        <f>Fixtures!C12</f>
        <v>British Airways</v>
      </c>
      <c r="D108" s="272"/>
      <c r="E108" s="272" t="s">
        <v>297</v>
      </c>
      <c r="F108" s="330" t="s">
        <v>241</v>
      </c>
      <c r="G108" s="39"/>
    </row>
    <row r="109" spans="1:7" ht="13.5" customHeight="1">
      <c r="A109" s="287"/>
      <c r="B109" s="191"/>
      <c r="C109" s="28" t="s">
        <v>205</v>
      </c>
      <c r="D109" s="28"/>
      <c r="E109" s="28" t="s">
        <v>298</v>
      </c>
      <c r="F109" s="331" t="s">
        <v>299</v>
      </c>
      <c r="G109" s="39"/>
    </row>
    <row r="110" spans="1:7" ht="13.5" customHeight="1">
      <c r="A110" s="287"/>
      <c r="B110" s="188"/>
      <c r="C110" s="27" t="s">
        <v>26</v>
      </c>
      <c r="D110" s="25"/>
      <c r="E110" s="27" t="s">
        <v>27</v>
      </c>
      <c r="F110" s="26"/>
      <c r="G110" s="39"/>
    </row>
    <row r="111" spans="1:7" ht="13.5" customHeight="1">
      <c r="A111" s="287"/>
      <c r="B111" s="188"/>
      <c r="C111" s="25" t="s">
        <v>215</v>
      </c>
      <c r="D111" s="25" t="s">
        <v>300</v>
      </c>
      <c r="E111" s="25" t="s">
        <v>210</v>
      </c>
      <c r="F111" s="26" t="s">
        <v>302</v>
      </c>
      <c r="G111" s="39"/>
    </row>
    <row r="112" spans="1:7" ht="13.5" customHeight="1">
      <c r="A112" s="287"/>
      <c r="B112" s="188"/>
      <c r="C112" s="25" t="s">
        <v>301</v>
      </c>
      <c r="D112" s="25">
        <v>43</v>
      </c>
      <c r="E112" s="25" t="s">
        <v>212</v>
      </c>
      <c r="F112" s="26" t="s">
        <v>303</v>
      </c>
      <c r="G112" s="39"/>
    </row>
    <row r="113" spans="1:7" ht="13.5" customHeight="1">
      <c r="A113" s="287"/>
      <c r="B113" s="188"/>
      <c r="C113" s="25" t="s">
        <v>209</v>
      </c>
      <c r="D113" s="25">
        <v>31</v>
      </c>
      <c r="E113" s="25" t="s">
        <v>278</v>
      </c>
      <c r="F113" s="26" t="s">
        <v>304</v>
      </c>
      <c r="G113" s="39"/>
    </row>
    <row r="114" spans="1:7" ht="13.5" customHeight="1">
      <c r="A114" s="287"/>
      <c r="B114" s="188"/>
      <c r="C114" s="27" t="s">
        <v>306</v>
      </c>
      <c r="D114" s="25"/>
      <c r="E114" s="25"/>
      <c r="F114" s="26"/>
      <c r="G114" s="39"/>
    </row>
    <row r="115" spans="1:7" ht="13.5" customHeight="1">
      <c r="A115" s="287"/>
      <c r="B115" s="188"/>
      <c r="C115" s="347" t="s">
        <v>305</v>
      </c>
      <c r="D115" s="347"/>
      <c r="E115" s="347"/>
      <c r="F115" s="348"/>
      <c r="G115" s="39"/>
    </row>
    <row r="116" spans="1:7" ht="13.5" customHeight="1">
      <c r="A116" s="287"/>
      <c r="B116" s="188"/>
      <c r="C116" s="27" t="s">
        <v>28</v>
      </c>
      <c r="D116" s="25"/>
      <c r="E116" s="27" t="s">
        <v>4</v>
      </c>
      <c r="F116" s="26"/>
      <c r="G116" s="39"/>
    </row>
    <row r="117" spans="1:7" ht="13.5" customHeight="1">
      <c r="A117" s="287"/>
      <c r="B117" s="191"/>
      <c r="C117" s="28" t="s">
        <v>210</v>
      </c>
      <c r="D117" s="28"/>
      <c r="E117" s="28" t="str">
        <f>Fixtures!G12</f>
        <v>Win</v>
      </c>
      <c r="F117" s="29" t="s">
        <v>8</v>
      </c>
      <c r="G117" s="39"/>
    </row>
    <row r="118" spans="1:7" ht="13.5" customHeight="1">
      <c r="A118" s="34"/>
      <c r="B118" s="278"/>
      <c r="C118" s="278"/>
      <c r="D118" s="278"/>
      <c r="E118" s="278"/>
      <c r="F118" s="278"/>
      <c r="G118" s="39"/>
    </row>
    <row r="119" spans="1:7" ht="13.5" customHeight="1">
      <c r="A119" s="34"/>
      <c r="B119" s="189"/>
      <c r="C119" s="289" t="str">
        <f>Fixtures!B13</f>
        <v>Sun 29 Jun</v>
      </c>
      <c r="D119" s="289"/>
      <c r="E119" s="290" t="str">
        <f>Fixtures!E13</f>
        <v>1.30 pm</v>
      </c>
      <c r="F119" s="253" t="str">
        <f>Fixtures!F13</f>
        <v>40 overs a side</v>
      </c>
      <c r="G119" s="39"/>
    </row>
    <row r="120" spans="1:7" ht="13.5" customHeight="1">
      <c r="A120" s="34"/>
      <c r="B120" s="271"/>
      <c r="C120" s="272" t="s">
        <v>205</v>
      </c>
      <c r="D120" s="272"/>
      <c r="E120" s="272" t="s">
        <v>313</v>
      </c>
      <c r="F120" s="330" t="s">
        <v>241</v>
      </c>
      <c r="G120" s="39"/>
    </row>
    <row r="121" spans="1:7" ht="13.5" customHeight="1">
      <c r="A121" s="34"/>
      <c r="B121" s="191"/>
      <c r="C121" s="28" t="str">
        <f>Fixtures!C13</f>
        <v>Harrow Weald</v>
      </c>
      <c r="D121" s="28"/>
      <c r="E121" s="28">
        <v>168</v>
      </c>
      <c r="F121" s="331" t="s">
        <v>314</v>
      </c>
      <c r="G121" s="39"/>
    </row>
    <row r="122" spans="1:7" ht="13.5" customHeight="1">
      <c r="A122" s="34"/>
      <c r="B122" s="188"/>
      <c r="C122" s="27" t="s">
        <v>26</v>
      </c>
      <c r="D122" s="25"/>
      <c r="E122" s="27" t="s">
        <v>27</v>
      </c>
      <c r="F122" s="26"/>
      <c r="G122" s="39"/>
    </row>
    <row r="123" spans="1:7" ht="13.5" customHeight="1">
      <c r="A123" s="34"/>
      <c r="B123" s="188"/>
      <c r="C123" s="25" t="s">
        <v>232</v>
      </c>
      <c r="D123" s="25" t="s">
        <v>309</v>
      </c>
      <c r="E123" s="25" t="s">
        <v>212</v>
      </c>
      <c r="F123" s="26" t="s">
        <v>315</v>
      </c>
      <c r="G123" s="39"/>
    </row>
    <row r="124" spans="1:7" ht="13.5" customHeight="1">
      <c r="A124" s="34"/>
      <c r="B124" s="188"/>
      <c r="C124" s="25" t="s">
        <v>310</v>
      </c>
      <c r="D124" s="25">
        <v>47</v>
      </c>
      <c r="E124" s="25" t="s">
        <v>225</v>
      </c>
      <c r="F124" s="26" t="s">
        <v>316</v>
      </c>
      <c r="G124" s="39"/>
    </row>
    <row r="125" spans="1:7" ht="13.5" customHeight="1">
      <c r="A125" s="34"/>
      <c r="B125" s="188"/>
      <c r="C125" s="25" t="s">
        <v>311</v>
      </c>
      <c r="D125" s="25" t="s">
        <v>312</v>
      </c>
      <c r="E125" s="25" t="s">
        <v>210</v>
      </c>
      <c r="F125" s="26" t="s">
        <v>317</v>
      </c>
      <c r="G125" s="39"/>
    </row>
    <row r="126" spans="1:7" ht="13.5" customHeight="1">
      <c r="A126" s="34"/>
      <c r="B126" s="188"/>
      <c r="C126" s="27" t="s">
        <v>318</v>
      </c>
      <c r="D126" s="25"/>
      <c r="E126" s="25"/>
      <c r="F126" s="26"/>
      <c r="G126" s="39"/>
    </row>
    <row r="127" spans="1:7" ht="13.5" customHeight="1">
      <c r="A127" s="34"/>
      <c r="B127" s="188"/>
      <c r="C127" s="347" t="s">
        <v>319</v>
      </c>
      <c r="D127" s="347"/>
      <c r="E127" s="347"/>
      <c r="F127" s="348"/>
      <c r="G127" s="39"/>
    </row>
    <row r="128" spans="1:7" ht="13.5" customHeight="1">
      <c r="A128" s="34"/>
      <c r="B128" s="188"/>
      <c r="C128" s="27" t="s">
        <v>28</v>
      </c>
      <c r="D128" s="25"/>
      <c r="E128" s="27" t="s">
        <v>4</v>
      </c>
      <c r="F128" s="26"/>
      <c r="G128" s="39"/>
    </row>
    <row r="129" spans="1:7" ht="13.5" customHeight="1">
      <c r="A129" s="34"/>
      <c r="B129" s="191"/>
      <c r="C129" s="28" t="s">
        <v>311</v>
      </c>
      <c r="D129" s="28"/>
      <c r="E129" s="28" t="str">
        <f>Fixtures!G13</f>
        <v>Win</v>
      </c>
      <c r="F129" s="29" t="s">
        <v>8</v>
      </c>
      <c r="G129" s="39"/>
    </row>
    <row r="130" spans="1:7" ht="13.5" customHeight="1">
      <c r="A130" s="34"/>
      <c r="B130" s="14"/>
      <c r="C130" s="14"/>
      <c r="D130" s="14"/>
      <c r="E130" s="14"/>
      <c r="F130" s="14"/>
      <c r="G130" s="39"/>
    </row>
    <row r="131" spans="2:11" ht="13.5" customHeight="1">
      <c r="B131" s="189"/>
      <c r="C131" s="289" t="str">
        <f>Fixtures!B14</f>
        <v>Sun 06 Jul</v>
      </c>
      <c r="D131" s="289"/>
      <c r="E131" s="290" t="str">
        <f>Fixtures!E14</f>
        <v>2.00 pm</v>
      </c>
      <c r="F131" s="253" t="str">
        <f>Fixtures!F14</f>
        <v>Time Game</v>
      </c>
      <c r="G131" s="39"/>
      <c r="H131" s="14"/>
      <c r="I131" s="14"/>
      <c r="J131" s="14"/>
      <c r="K131" s="14"/>
    </row>
    <row r="132" spans="2:11" ht="13.5" customHeight="1">
      <c r="B132" s="271"/>
      <c r="C132" s="272" t="str">
        <f>Fixtures!C14</f>
        <v>Royal Household</v>
      </c>
      <c r="D132" s="272"/>
      <c r="E132" s="272">
        <v>185</v>
      </c>
      <c r="F132" s="332" t="s">
        <v>321</v>
      </c>
      <c r="G132" s="39"/>
      <c r="H132" s="14"/>
      <c r="I132" s="14"/>
      <c r="J132" s="14"/>
      <c r="K132" s="14"/>
    </row>
    <row r="133" spans="2:11" ht="13.5" customHeight="1">
      <c r="B133" s="191"/>
      <c r="C133" s="264" t="s">
        <v>205</v>
      </c>
      <c r="D133" s="28"/>
      <c r="E133" s="28">
        <v>150</v>
      </c>
      <c r="F133" s="333" t="s">
        <v>322</v>
      </c>
      <c r="G133" s="39"/>
      <c r="H133" s="14"/>
      <c r="I133" s="14"/>
      <c r="J133" s="14"/>
      <c r="K133" s="14"/>
    </row>
    <row r="134" spans="2:11" ht="13.5" customHeight="1">
      <c r="B134" s="188"/>
      <c r="C134" s="27" t="s">
        <v>26</v>
      </c>
      <c r="D134" s="25"/>
      <c r="E134" s="27" t="s">
        <v>27</v>
      </c>
      <c r="F134" s="26"/>
      <c r="G134" s="39"/>
      <c r="H134" s="14"/>
      <c r="I134" s="14"/>
      <c r="J134" s="14"/>
      <c r="K134" s="14"/>
    </row>
    <row r="135" spans="2:11" ht="13.5" customHeight="1">
      <c r="B135" s="188"/>
      <c r="C135" s="25" t="s">
        <v>225</v>
      </c>
      <c r="D135" s="25" t="s">
        <v>323</v>
      </c>
      <c r="E135" s="258" t="s">
        <v>213</v>
      </c>
      <c r="F135" s="259" t="s">
        <v>325</v>
      </c>
      <c r="G135" s="39"/>
      <c r="H135" s="14"/>
      <c r="I135" s="14"/>
      <c r="J135" s="14"/>
      <c r="K135" s="14"/>
    </row>
    <row r="136" spans="2:11" ht="13.5" customHeight="1">
      <c r="B136" s="188"/>
      <c r="C136" s="25" t="s">
        <v>324</v>
      </c>
      <c r="D136" s="25">
        <v>28</v>
      </c>
      <c r="E136" s="25" t="s">
        <v>326</v>
      </c>
      <c r="F136" s="26" t="s">
        <v>327</v>
      </c>
      <c r="G136" s="39"/>
      <c r="H136" s="14"/>
      <c r="I136" s="14"/>
      <c r="J136" s="14"/>
      <c r="K136" s="14"/>
    </row>
    <row r="137" spans="2:11" ht="13.5" customHeight="1">
      <c r="B137" s="188"/>
      <c r="C137" s="25" t="s">
        <v>215</v>
      </c>
      <c r="D137" s="25">
        <v>17</v>
      </c>
      <c r="E137" s="25" t="s">
        <v>232</v>
      </c>
      <c r="F137" s="26" t="s">
        <v>328</v>
      </c>
      <c r="G137" s="39"/>
      <c r="H137" s="14"/>
      <c r="I137" s="14"/>
      <c r="J137" s="14"/>
      <c r="K137" s="14"/>
    </row>
    <row r="138" spans="2:11" ht="13.5" customHeight="1">
      <c r="B138" s="188"/>
      <c r="C138" s="27" t="s">
        <v>330</v>
      </c>
      <c r="D138" s="25"/>
      <c r="E138" s="25"/>
      <c r="F138" s="26"/>
      <c r="G138" s="39"/>
      <c r="H138" s="14"/>
      <c r="I138" s="14"/>
      <c r="J138" s="14"/>
      <c r="K138" s="14"/>
    </row>
    <row r="139" spans="2:11" ht="13.5" customHeight="1">
      <c r="B139" s="188"/>
      <c r="C139" s="347" t="s">
        <v>329</v>
      </c>
      <c r="D139" s="347"/>
      <c r="E139" s="347"/>
      <c r="F139" s="348"/>
      <c r="G139" s="39"/>
      <c r="H139" s="14"/>
      <c r="I139" s="14"/>
      <c r="J139" s="14"/>
      <c r="K139" s="14"/>
    </row>
    <row r="140" spans="2:11" ht="13.5" customHeight="1">
      <c r="B140" s="188"/>
      <c r="C140" s="27" t="s">
        <v>28</v>
      </c>
      <c r="D140" s="25"/>
      <c r="E140" s="27" t="s">
        <v>4</v>
      </c>
      <c r="F140" s="26"/>
      <c r="G140" s="34"/>
      <c r="H140" s="14"/>
      <c r="I140" s="14"/>
      <c r="J140" s="14"/>
      <c r="K140" s="14"/>
    </row>
    <row r="141" spans="2:11" ht="13.5" customHeight="1">
      <c r="B141" s="191"/>
      <c r="C141" s="28" t="s">
        <v>326</v>
      </c>
      <c r="D141" s="28"/>
      <c r="E141" s="28" t="str">
        <f>Fixtures!G14</f>
        <v>Loss</v>
      </c>
      <c r="F141" s="29" t="s">
        <v>8</v>
      </c>
      <c r="G141" s="39"/>
      <c r="H141" s="14"/>
      <c r="I141" s="14"/>
      <c r="J141" s="14"/>
      <c r="K141" s="14"/>
    </row>
    <row r="142" spans="2:11" ht="13.5" customHeight="1">
      <c r="B142" s="278"/>
      <c r="C142" s="278"/>
      <c r="D142" s="278"/>
      <c r="E142" s="278"/>
      <c r="F142" s="20"/>
      <c r="G142" s="39"/>
      <c r="H142" s="14"/>
      <c r="I142" s="14"/>
      <c r="J142" s="14"/>
      <c r="K142" s="14"/>
    </row>
    <row r="143" spans="1:11" ht="13.5" customHeight="1">
      <c r="A143" s="31"/>
      <c r="B143" s="189"/>
      <c r="C143" s="289" t="str">
        <f>Fixtures!B15</f>
        <v>Sun 13  Jul</v>
      </c>
      <c r="D143" s="289"/>
      <c r="E143" s="290" t="str">
        <f>Fixtures!E15</f>
        <v>1.30 pm</v>
      </c>
      <c r="F143" s="253" t="str">
        <f>Fixtures!F15</f>
        <v>40 overs a side</v>
      </c>
      <c r="H143" s="14"/>
      <c r="I143" s="14"/>
      <c r="J143" s="14"/>
      <c r="K143" s="14"/>
    </row>
    <row r="144" spans="2:11" ht="13.5" customHeight="1">
      <c r="B144" s="271"/>
      <c r="C144" s="327" t="s">
        <v>205</v>
      </c>
      <c r="D144" s="272"/>
      <c r="E144" s="272" t="s">
        <v>333</v>
      </c>
      <c r="F144" s="329" t="s">
        <v>241</v>
      </c>
      <c r="H144" s="14"/>
      <c r="I144" s="14"/>
      <c r="J144" s="14"/>
      <c r="K144" s="14"/>
    </row>
    <row r="145" spans="2:11" ht="13.5" customHeight="1">
      <c r="B145" s="191"/>
      <c r="C145" s="264" t="str">
        <f>Fixtures!C15</f>
        <v>Teddington</v>
      </c>
      <c r="D145" s="28"/>
      <c r="E145" s="28" t="s">
        <v>334</v>
      </c>
      <c r="F145" s="326" t="s">
        <v>241</v>
      </c>
      <c r="H145" s="14"/>
      <c r="I145" s="14"/>
      <c r="J145" s="14"/>
      <c r="K145" s="14"/>
    </row>
    <row r="146" spans="2:11" ht="13.5" customHeight="1">
      <c r="B146" s="188"/>
      <c r="C146" s="27" t="s">
        <v>26</v>
      </c>
      <c r="D146" s="25"/>
      <c r="E146" s="27" t="s">
        <v>27</v>
      </c>
      <c r="F146" s="26"/>
      <c r="H146" s="14"/>
      <c r="I146" s="14"/>
      <c r="J146" s="14"/>
      <c r="K146" s="14"/>
    </row>
    <row r="147" spans="2:11" ht="13.5" customHeight="1">
      <c r="B147" s="188"/>
      <c r="C147" s="25" t="s">
        <v>335</v>
      </c>
      <c r="D147" s="25">
        <v>74</v>
      </c>
      <c r="E147" s="25" t="s">
        <v>213</v>
      </c>
      <c r="F147" s="295" t="s">
        <v>336</v>
      </c>
      <c r="H147" s="14"/>
      <c r="I147" s="14"/>
      <c r="J147" s="14"/>
      <c r="K147" s="14"/>
    </row>
    <row r="148" spans="2:11" ht="13.5" customHeight="1">
      <c r="B148" s="188"/>
      <c r="C148" s="25" t="s">
        <v>212</v>
      </c>
      <c r="D148" s="25">
        <v>41</v>
      </c>
      <c r="E148" s="25" t="s">
        <v>225</v>
      </c>
      <c r="F148" s="295" t="s">
        <v>337</v>
      </c>
      <c r="H148" s="14"/>
      <c r="I148" s="14"/>
      <c r="J148" s="14"/>
      <c r="K148" s="14"/>
    </row>
    <row r="149" spans="2:11" ht="13.5" customHeight="1">
      <c r="B149" s="188"/>
      <c r="C149" s="25" t="s">
        <v>213</v>
      </c>
      <c r="D149" s="25">
        <v>35</v>
      </c>
      <c r="E149" s="25" t="s">
        <v>210</v>
      </c>
      <c r="F149" s="26" t="s">
        <v>338</v>
      </c>
      <c r="H149" s="14"/>
      <c r="I149" s="14"/>
      <c r="J149" s="14"/>
      <c r="K149" s="14"/>
    </row>
    <row r="150" spans="2:11" ht="13.5" customHeight="1">
      <c r="B150" s="188"/>
      <c r="C150" s="27" t="s">
        <v>340</v>
      </c>
      <c r="D150" s="25"/>
      <c r="E150" s="25"/>
      <c r="F150" s="26"/>
      <c r="H150" s="14"/>
      <c r="I150" s="14"/>
      <c r="J150" s="14"/>
      <c r="K150" s="14"/>
    </row>
    <row r="151" spans="2:11" ht="13.5" customHeight="1">
      <c r="B151" s="188"/>
      <c r="C151" s="347" t="s">
        <v>339</v>
      </c>
      <c r="D151" s="347"/>
      <c r="E151" s="347"/>
      <c r="F151" s="348"/>
      <c r="H151" s="14"/>
      <c r="I151" s="14"/>
      <c r="J151" s="14"/>
      <c r="K151" s="14"/>
    </row>
    <row r="152" spans="2:11" ht="13.5" customHeight="1">
      <c r="B152" s="188"/>
      <c r="C152" s="27" t="s">
        <v>28</v>
      </c>
      <c r="D152" s="25"/>
      <c r="E152" s="27" t="s">
        <v>4</v>
      </c>
      <c r="F152" s="26"/>
      <c r="H152" s="14"/>
      <c r="I152" s="14"/>
      <c r="J152" s="14"/>
      <c r="K152" s="14"/>
    </row>
    <row r="153" spans="2:11" ht="13.5" customHeight="1">
      <c r="B153" s="191"/>
      <c r="C153" s="28" t="s">
        <v>310</v>
      </c>
      <c r="D153" s="28"/>
      <c r="E153" s="28" t="str">
        <f>Fixtures!G15</f>
        <v>Win</v>
      </c>
      <c r="F153" s="29" t="s">
        <v>8</v>
      </c>
      <c r="H153" s="14"/>
      <c r="I153" s="14"/>
      <c r="J153" s="14"/>
      <c r="K153" s="14"/>
    </row>
    <row r="154" spans="2:11" ht="13.5" customHeight="1">
      <c r="B154" s="278"/>
      <c r="C154" s="278"/>
      <c r="D154" s="278"/>
      <c r="E154" s="278"/>
      <c r="F154" s="20"/>
      <c r="H154" s="14"/>
      <c r="I154" s="14"/>
      <c r="J154" s="14"/>
      <c r="K154" s="14"/>
    </row>
    <row r="155" spans="2:11" ht="13.5" customHeight="1">
      <c r="B155" s="189"/>
      <c r="C155" s="289" t="str">
        <f>Fixtures!B17</f>
        <v>Sun 20 Jul</v>
      </c>
      <c r="D155" s="289"/>
      <c r="E155" s="290" t="str">
        <f>Fixtures!E17</f>
        <v>1.30 pm</v>
      </c>
      <c r="F155" s="253" t="str">
        <f>Fixtures!F17</f>
        <v>40 overs a side</v>
      </c>
      <c r="H155" s="14"/>
      <c r="I155" s="14"/>
      <c r="J155" s="14"/>
      <c r="K155" s="14"/>
    </row>
    <row r="156" spans="2:11" ht="13.5" customHeight="1">
      <c r="B156" s="271"/>
      <c r="C156" s="327" t="str">
        <f>Fixtures!C17</f>
        <v>Edmonton</v>
      </c>
      <c r="D156" s="272"/>
      <c r="E156" s="272">
        <v>251</v>
      </c>
      <c r="F156" s="329" t="s">
        <v>241</v>
      </c>
      <c r="H156" s="14"/>
      <c r="I156" s="14"/>
      <c r="J156" s="14"/>
      <c r="K156" s="14"/>
    </row>
    <row r="157" spans="2:11" ht="13.5" customHeight="1">
      <c r="B157" s="191"/>
      <c r="C157" s="264" t="s">
        <v>205</v>
      </c>
      <c r="D157" s="28"/>
      <c r="E157" s="28" t="s">
        <v>342</v>
      </c>
      <c r="F157" s="326" t="s">
        <v>341</v>
      </c>
      <c r="H157" s="14"/>
      <c r="I157" s="14"/>
      <c r="J157" s="14"/>
      <c r="K157" s="14"/>
    </row>
    <row r="158" spans="2:11" ht="13.5" customHeight="1">
      <c r="B158" s="188"/>
      <c r="C158" s="27" t="s">
        <v>26</v>
      </c>
      <c r="D158" s="25"/>
      <c r="E158" s="27" t="s">
        <v>27</v>
      </c>
      <c r="F158" s="26"/>
      <c r="H158" s="14"/>
      <c r="I158" s="14"/>
      <c r="J158" s="14"/>
      <c r="K158" s="14"/>
    </row>
    <row r="159" spans="2:11" ht="13.5" customHeight="1">
      <c r="B159" s="188"/>
      <c r="C159" s="25" t="s">
        <v>209</v>
      </c>
      <c r="D159" s="25" t="s">
        <v>343</v>
      </c>
      <c r="E159" s="25" t="s">
        <v>210</v>
      </c>
      <c r="F159" s="26" t="s">
        <v>345</v>
      </c>
      <c r="H159" s="14"/>
      <c r="I159" s="14"/>
      <c r="J159" s="14"/>
      <c r="K159" s="14"/>
    </row>
    <row r="160" spans="2:11" ht="13.5" customHeight="1">
      <c r="B160" s="188"/>
      <c r="C160" s="25" t="s">
        <v>212</v>
      </c>
      <c r="D160" s="25" t="s">
        <v>344</v>
      </c>
      <c r="E160" s="25" t="s">
        <v>209</v>
      </c>
      <c r="F160" s="26" t="s">
        <v>346</v>
      </c>
      <c r="H160" s="14"/>
      <c r="I160" s="14"/>
      <c r="J160" s="14"/>
      <c r="K160" s="14"/>
    </row>
    <row r="161" spans="2:11" ht="13.5" customHeight="1">
      <c r="B161" s="188"/>
      <c r="C161" s="25" t="s">
        <v>215</v>
      </c>
      <c r="D161" s="25">
        <v>21</v>
      </c>
      <c r="E161" s="25" t="s">
        <v>212</v>
      </c>
      <c r="F161" s="26" t="s">
        <v>347</v>
      </c>
      <c r="H161" s="14"/>
      <c r="I161" s="14"/>
      <c r="J161" s="14"/>
      <c r="K161" s="14"/>
    </row>
    <row r="162" spans="2:11" ht="13.5" customHeight="1">
      <c r="B162" s="188"/>
      <c r="C162" s="27" t="s">
        <v>349</v>
      </c>
      <c r="D162" s="25"/>
      <c r="E162" s="25"/>
      <c r="F162" s="26"/>
      <c r="H162" s="14"/>
      <c r="I162" s="14"/>
      <c r="J162" s="14"/>
      <c r="K162" s="14"/>
    </row>
    <row r="163" spans="2:11" ht="13.5" customHeight="1">
      <c r="B163" s="188"/>
      <c r="C163" s="347" t="s">
        <v>348</v>
      </c>
      <c r="D163" s="347"/>
      <c r="E163" s="347"/>
      <c r="F163" s="348"/>
      <c r="H163" s="14"/>
      <c r="I163" s="14"/>
      <c r="J163" s="14"/>
      <c r="K163" s="14"/>
    </row>
    <row r="164" spans="2:11" ht="13.5" customHeight="1">
      <c r="B164" s="188"/>
      <c r="C164" s="27" t="s">
        <v>28</v>
      </c>
      <c r="D164" s="25"/>
      <c r="E164" s="27" t="s">
        <v>4</v>
      </c>
      <c r="F164" s="26"/>
      <c r="H164" s="14"/>
      <c r="I164" s="14"/>
      <c r="J164" s="14"/>
      <c r="K164" s="14"/>
    </row>
    <row r="165" spans="2:11" ht="13.5" customHeight="1">
      <c r="B165" s="191"/>
      <c r="C165" s="28" t="s">
        <v>350</v>
      </c>
      <c r="D165" s="28"/>
      <c r="E165" s="28" t="str">
        <f>Fixtures!G17</f>
        <v>Win</v>
      </c>
      <c r="F165" s="29" t="s">
        <v>8</v>
      </c>
      <c r="H165" s="14"/>
      <c r="I165" s="14"/>
      <c r="J165" s="14"/>
      <c r="K165" s="14"/>
    </row>
    <row r="166" spans="2:11" ht="13.5" customHeight="1">
      <c r="B166" s="278"/>
      <c r="C166" s="278"/>
      <c r="D166" s="278"/>
      <c r="E166" s="278"/>
      <c r="F166" s="20"/>
      <c r="H166" s="14"/>
      <c r="I166" s="14"/>
      <c r="J166" s="14"/>
      <c r="K166" s="14"/>
    </row>
    <row r="167" spans="2:11" ht="13.5" customHeight="1">
      <c r="B167" s="189"/>
      <c r="C167" s="289" t="str">
        <f>Fixtures!B18</f>
        <v>Sun 27 Jul</v>
      </c>
      <c r="D167" s="289"/>
      <c r="E167" s="290" t="str">
        <f>Fixtures!E18</f>
        <v>1.00 pm</v>
      </c>
      <c r="F167" s="253" t="str">
        <f>Fixtures!F18</f>
        <v>40 overs a side</v>
      </c>
      <c r="H167" s="14"/>
      <c r="I167" s="14"/>
      <c r="J167" s="14"/>
      <c r="K167" s="14"/>
    </row>
    <row r="168" spans="2:11" ht="13.5" customHeight="1">
      <c r="B168" s="271"/>
      <c r="C168" s="327" t="s">
        <v>205</v>
      </c>
      <c r="D168" s="272"/>
      <c r="E168" s="272" t="s">
        <v>352</v>
      </c>
      <c r="F168" s="329" t="s">
        <v>241</v>
      </c>
      <c r="H168" s="14"/>
      <c r="I168" s="14"/>
      <c r="J168" s="14"/>
      <c r="K168" s="14"/>
    </row>
    <row r="169" spans="2:11" ht="13.5" customHeight="1">
      <c r="B169" s="191"/>
      <c r="C169" s="264" t="str">
        <f>Fixtures!C18</f>
        <v>Highgate</v>
      </c>
      <c r="D169" s="28"/>
      <c r="E169" s="28">
        <v>225</v>
      </c>
      <c r="F169" s="326" t="s">
        <v>353</v>
      </c>
      <c r="H169" s="14"/>
      <c r="I169" s="14"/>
      <c r="J169" s="14"/>
      <c r="K169" s="14"/>
    </row>
    <row r="170" spans="2:11" ht="13.5" customHeight="1">
      <c r="B170" s="188"/>
      <c r="C170" s="27" t="s">
        <v>26</v>
      </c>
      <c r="D170" s="25"/>
      <c r="E170" s="27" t="s">
        <v>27</v>
      </c>
      <c r="F170" s="26"/>
      <c r="H170" s="14"/>
      <c r="I170" s="14"/>
      <c r="J170" s="14"/>
      <c r="K170" s="14"/>
    </row>
    <row r="171" spans="2:11" ht="13.5" customHeight="1">
      <c r="B171" s="188"/>
      <c r="C171" s="25" t="s">
        <v>215</v>
      </c>
      <c r="D171" s="25">
        <v>114</v>
      </c>
      <c r="E171" s="25" t="s">
        <v>278</v>
      </c>
      <c r="F171" s="26" t="s">
        <v>354</v>
      </c>
      <c r="H171" s="14"/>
      <c r="I171" s="14"/>
      <c r="J171" s="14"/>
      <c r="K171" s="14"/>
    </row>
    <row r="172" spans="2:11" ht="13.5" customHeight="1">
      <c r="B172" s="188"/>
      <c r="C172" s="25" t="s">
        <v>310</v>
      </c>
      <c r="D172" s="25">
        <v>51</v>
      </c>
      <c r="E172" s="25" t="s">
        <v>212</v>
      </c>
      <c r="F172" s="26" t="s">
        <v>355</v>
      </c>
      <c r="H172" s="14"/>
      <c r="I172" s="14"/>
      <c r="J172" s="14"/>
      <c r="K172" s="14"/>
    </row>
    <row r="173" spans="2:11" ht="13.5" customHeight="1">
      <c r="B173" s="188"/>
      <c r="C173" s="25" t="s">
        <v>209</v>
      </c>
      <c r="D173" s="25">
        <v>41</v>
      </c>
      <c r="E173" s="25" t="s">
        <v>335</v>
      </c>
      <c r="F173" s="26" t="s">
        <v>356</v>
      </c>
      <c r="H173" s="14"/>
      <c r="I173" s="14"/>
      <c r="J173" s="14"/>
      <c r="K173" s="14"/>
    </row>
    <row r="174" spans="2:11" ht="13.5" customHeight="1">
      <c r="B174" s="188"/>
      <c r="C174" s="27" t="s">
        <v>358</v>
      </c>
      <c r="D174" s="25"/>
      <c r="E174" s="25"/>
      <c r="F174" s="26"/>
      <c r="H174" s="14"/>
      <c r="I174" s="14"/>
      <c r="J174" s="14"/>
      <c r="K174" s="14"/>
    </row>
    <row r="175" spans="2:11" ht="13.5" customHeight="1">
      <c r="B175" s="188"/>
      <c r="C175" s="347" t="s">
        <v>357</v>
      </c>
      <c r="D175" s="347"/>
      <c r="E175" s="347"/>
      <c r="F175" s="348"/>
      <c r="H175" s="14"/>
      <c r="I175" s="14"/>
      <c r="J175" s="14"/>
      <c r="K175" s="14"/>
    </row>
    <row r="176" spans="2:11" ht="13.5" customHeight="1">
      <c r="B176" s="188"/>
      <c r="C176" s="27" t="s">
        <v>28</v>
      </c>
      <c r="D176" s="25"/>
      <c r="E176" s="27" t="s">
        <v>4</v>
      </c>
      <c r="F176" s="26"/>
      <c r="H176" s="14"/>
      <c r="I176" s="14"/>
      <c r="J176" s="14"/>
      <c r="K176" s="14"/>
    </row>
    <row r="177" spans="2:11" ht="13.5" customHeight="1">
      <c r="B177" s="191"/>
      <c r="C177" s="28" t="s">
        <v>212</v>
      </c>
      <c r="D177" s="28"/>
      <c r="E177" s="28" t="str">
        <f>Fixtures!G18</f>
        <v>Win</v>
      </c>
      <c r="F177" s="29" t="s">
        <v>8</v>
      </c>
      <c r="H177" s="14"/>
      <c r="I177" s="14"/>
      <c r="J177" s="14"/>
      <c r="K177" s="14"/>
    </row>
    <row r="178" spans="2:11" ht="13.5" customHeight="1">
      <c r="B178" s="278"/>
      <c r="C178" s="278"/>
      <c r="D178" s="278"/>
      <c r="E178" s="278"/>
      <c r="F178" s="20"/>
      <c r="H178" s="14"/>
      <c r="I178" s="14"/>
      <c r="J178" s="14"/>
      <c r="K178" s="14"/>
    </row>
    <row r="179" spans="2:11" ht="13.5" customHeight="1">
      <c r="B179" s="189"/>
      <c r="C179" s="289" t="str">
        <f>Fixtures!B19</f>
        <v>Sun 03 Aug</v>
      </c>
      <c r="D179" s="289"/>
      <c r="E179" s="290" t="str">
        <f>Fixtures!E19</f>
        <v>1.30 pm</v>
      </c>
      <c r="F179" s="253" t="str">
        <f>Fixtures!F19</f>
        <v>Time Game</v>
      </c>
      <c r="H179" s="14"/>
      <c r="I179" s="14"/>
      <c r="J179" s="14"/>
      <c r="K179" s="14"/>
    </row>
    <row r="180" spans="2:6" ht="13.5" customHeight="1">
      <c r="B180" s="271"/>
      <c r="C180" s="327" t="str">
        <f>Fixtures!C19</f>
        <v>Wembley</v>
      </c>
      <c r="D180" s="272"/>
      <c r="E180" s="272" t="s">
        <v>359</v>
      </c>
      <c r="F180" s="329" t="s">
        <v>425</v>
      </c>
    </row>
    <row r="181" spans="2:6" ht="13.5" customHeight="1">
      <c r="B181" s="191"/>
      <c r="C181" s="264" t="s">
        <v>205</v>
      </c>
      <c r="D181" s="28"/>
      <c r="E181" s="28" t="s">
        <v>360</v>
      </c>
      <c r="F181" s="326" t="s">
        <v>361</v>
      </c>
    </row>
    <row r="182" spans="2:6" ht="13.5" customHeight="1">
      <c r="B182" s="188"/>
      <c r="C182" s="27" t="s">
        <v>26</v>
      </c>
      <c r="D182" s="25"/>
      <c r="E182" s="27" t="s">
        <v>27</v>
      </c>
      <c r="F182" s="26"/>
    </row>
    <row r="183" spans="2:6" ht="13.5" customHeight="1">
      <c r="B183" s="188"/>
      <c r="C183" s="25" t="s">
        <v>212</v>
      </c>
      <c r="D183" s="25">
        <v>124</v>
      </c>
      <c r="E183" s="25" t="s">
        <v>269</v>
      </c>
      <c r="F183" s="26" t="s">
        <v>362</v>
      </c>
    </row>
    <row r="184" spans="2:6" ht="13.5" customHeight="1">
      <c r="B184" s="188"/>
      <c r="C184" s="25" t="s">
        <v>215</v>
      </c>
      <c r="D184" s="25">
        <v>83</v>
      </c>
      <c r="E184" s="25" t="s">
        <v>213</v>
      </c>
      <c r="F184" s="26" t="s">
        <v>363</v>
      </c>
    </row>
    <row r="185" spans="2:6" ht="13.5" customHeight="1">
      <c r="B185" s="188"/>
      <c r="C185" s="25" t="s">
        <v>278</v>
      </c>
      <c r="D185" s="25" t="s">
        <v>364</v>
      </c>
      <c r="E185" s="25" t="s">
        <v>324</v>
      </c>
      <c r="F185" s="26" t="s">
        <v>365</v>
      </c>
    </row>
    <row r="186" spans="2:6" ht="13.5" customHeight="1">
      <c r="B186" s="188"/>
      <c r="C186" s="27" t="s">
        <v>366</v>
      </c>
      <c r="D186" s="25"/>
      <c r="E186" s="25"/>
      <c r="F186" s="26"/>
    </row>
    <row r="187" spans="2:6" ht="13.5" customHeight="1">
      <c r="B187" s="188"/>
      <c r="C187" s="347" t="s">
        <v>367</v>
      </c>
      <c r="D187" s="347"/>
      <c r="E187" s="347"/>
      <c r="F187" s="348"/>
    </row>
    <row r="188" spans="2:6" ht="13.5" customHeight="1">
      <c r="B188" s="188"/>
      <c r="C188" s="25" t="s">
        <v>368</v>
      </c>
      <c r="D188" s="25"/>
      <c r="E188" s="25"/>
      <c r="F188" s="26"/>
    </row>
    <row r="189" spans="2:6" ht="13.5" customHeight="1">
      <c r="B189" s="188"/>
      <c r="C189" s="27" t="s">
        <v>28</v>
      </c>
      <c r="D189" s="25"/>
      <c r="E189" s="27" t="s">
        <v>4</v>
      </c>
      <c r="F189" s="26"/>
    </row>
    <row r="190" spans="2:6" ht="13.5" customHeight="1">
      <c r="B190" s="191"/>
      <c r="C190" s="28" t="s">
        <v>369</v>
      </c>
      <c r="D190" s="28"/>
      <c r="E190" s="28" t="str">
        <f>Fixtures!G19</f>
        <v>Win</v>
      </c>
      <c r="F190" s="29" t="s">
        <v>8</v>
      </c>
    </row>
    <row r="191" ht="13.5" customHeight="1"/>
    <row r="192" spans="2:6" ht="13.5" customHeight="1">
      <c r="B192" s="189"/>
      <c r="C192" s="289" t="str">
        <f>Fixtures!B21</f>
        <v>Sat 16 Aug</v>
      </c>
      <c r="D192" s="289"/>
      <c r="E192" s="290" t="str">
        <f>Fixtures!E21</f>
        <v>12.00 pm</v>
      </c>
      <c r="F192" s="253" t="str">
        <f>Fixtures!F22</f>
        <v>40 overs a side</v>
      </c>
    </row>
    <row r="193" spans="2:7" ht="13.5" customHeight="1">
      <c r="B193" s="271"/>
      <c r="C193" s="327" t="s">
        <v>205</v>
      </c>
      <c r="D193" s="272"/>
      <c r="E193" s="272" t="s">
        <v>375</v>
      </c>
      <c r="F193" s="329" t="s">
        <v>241</v>
      </c>
      <c r="G193" s="17"/>
    </row>
    <row r="194" spans="2:7" ht="13.5" customHeight="1">
      <c r="B194" s="191"/>
      <c r="C194" s="334" t="str">
        <f>Fixtures!C21</f>
        <v>Post Modernists</v>
      </c>
      <c r="D194" s="28"/>
      <c r="E194" s="28">
        <v>55</v>
      </c>
      <c r="F194" s="326" t="s">
        <v>374</v>
      </c>
      <c r="G194" s="17"/>
    </row>
    <row r="195" spans="2:6" ht="13.5" customHeight="1">
      <c r="B195" s="188"/>
      <c r="C195" s="261" t="s">
        <v>26</v>
      </c>
      <c r="D195" s="25"/>
      <c r="E195" s="27" t="s">
        <v>27</v>
      </c>
      <c r="F195" s="259"/>
    </row>
    <row r="196" spans="2:6" ht="13.5" customHeight="1">
      <c r="B196" s="188"/>
      <c r="C196" s="25" t="s">
        <v>215</v>
      </c>
      <c r="D196" s="25" t="s">
        <v>376</v>
      </c>
      <c r="E196" s="25" t="s">
        <v>225</v>
      </c>
      <c r="F196" s="26" t="s">
        <v>381</v>
      </c>
    </row>
    <row r="197" spans="2:6" ht="13.5" customHeight="1">
      <c r="B197" s="188"/>
      <c r="C197" s="25" t="s">
        <v>335</v>
      </c>
      <c r="D197" s="25">
        <v>60</v>
      </c>
      <c r="E197" s="25" t="s">
        <v>378</v>
      </c>
      <c r="F197" s="26" t="s">
        <v>380</v>
      </c>
    </row>
    <row r="198" spans="2:6" ht="13.5" customHeight="1">
      <c r="B198" s="188"/>
      <c r="C198" s="25" t="s">
        <v>377</v>
      </c>
      <c r="D198" s="25">
        <v>14</v>
      </c>
      <c r="E198" s="25" t="s">
        <v>295</v>
      </c>
      <c r="F198" s="26" t="s">
        <v>379</v>
      </c>
    </row>
    <row r="199" spans="2:6" ht="13.5" customHeight="1">
      <c r="B199" s="188"/>
      <c r="C199" s="27" t="s">
        <v>383</v>
      </c>
      <c r="D199" s="25"/>
      <c r="E199" s="25"/>
      <c r="F199" s="26"/>
    </row>
    <row r="200" spans="2:6" ht="13.5" customHeight="1">
      <c r="B200" s="188"/>
      <c r="C200" s="25" t="s">
        <v>387</v>
      </c>
      <c r="D200" s="25"/>
      <c r="E200" s="25"/>
      <c r="F200" s="26"/>
    </row>
    <row r="201" spans="2:6" ht="13.5" customHeight="1">
      <c r="B201" s="188"/>
      <c r="C201" s="27" t="s">
        <v>28</v>
      </c>
      <c r="D201" s="25"/>
      <c r="E201" s="27" t="s">
        <v>4</v>
      </c>
      <c r="F201" s="26"/>
    </row>
    <row r="202" spans="2:6" ht="13.5" customHeight="1">
      <c r="B202" s="191"/>
      <c r="C202" s="28" t="s">
        <v>382</v>
      </c>
      <c r="D202" s="28"/>
      <c r="E202" s="28" t="str">
        <f>Fixtures!G21</f>
        <v>Win</v>
      </c>
      <c r="F202" s="29" t="s">
        <v>8</v>
      </c>
    </row>
    <row r="203" spans="2:6" ht="13.5" customHeight="1">
      <c r="B203" s="127"/>
      <c r="C203" s="279"/>
      <c r="D203" s="279"/>
      <c r="E203" s="280"/>
      <c r="F203" s="281"/>
    </row>
    <row r="204" spans="2:6" ht="13.5" customHeight="1">
      <c r="B204" s="189"/>
      <c r="C204" s="289" t="str">
        <f>Fixtures!B21</f>
        <v>Sat 16 Aug</v>
      </c>
      <c r="D204" s="289"/>
      <c r="E204" s="290" t="str">
        <f>Fixtures!E21</f>
        <v>12.00 pm</v>
      </c>
      <c r="F204" s="253" t="str">
        <f>Fixtures!F21</f>
        <v>40 overs a side</v>
      </c>
    </row>
    <row r="205" spans="2:6" ht="13.5" customHeight="1">
      <c r="B205" s="271"/>
      <c r="C205" s="327" t="s">
        <v>205</v>
      </c>
      <c r="D205" s="272"/>
      <c r="E205" s="272" t="s">
        <v>375</v>
      </c>
      <c r="F205" s="329" t="s">
        <v>241</v>
      </c>
    </row>
    <row r="206" spans="2:6" ht="13.5" customHeight="1">
      <c r="B206" s="191"/>
      <c r="C206" s="334" t="str">
        <f>Fixtures!C21</f>
        <v>Post Modernists</v>
      </c>
      <c r="D206" s="28"/>
      <c r="E206" s="28">
        <v>55</v>
      </c>
      <c r="F206" s="326" t="s">
        <v>374</v>
      </c>
    </row>
    <row r="207" spans="2:6" ht="13.5" customHeight="1">
      <c r="B207" s="188"/>
      <c r="C207" s="261" t="s">
        <v>26</v>
      </c>
      <c r="D207" s="25"/>
      <c r="E207" s="27" t="s">
        <v>27</v>
      </c>
      <c r="F207" s="259"/>
    </row>
    <row r="208" spans="2:6" ht="13.5" customHeight="1">
      <c r="B208" s="188"/>
      <c r="C208" s="25" t="s">
        <v>215</v>
      </c>
      <c r="D208" s="25" t="s">
        <v>376</v>
      </c>
      <c r="E208" s="25" t="s">
        <v>225</v>
      </c>
      <c r="F208" s="26" t="s">
        <v>381</v>
      </c>
    </row>
    <row r="209" spans="2:6" ht="13.5" customHeight="1">
      <c r="B209" s="188"/>
      <c r="C209" s="25" t="s">
        <v>335</v>
      </c>
      <c r="D209" s="25">
        <v>60</v>
      </c>
      <c r="E209" s="25" t="s">
        <v>378</v>
      </c>
      <c r="F209" s="26" t="s">
        <v>380</v>
      </c>
    </row>
    <row r="210" spans="2:6" ht="13.5" customHeight="1">
      <c r="B210" s="188"/>
      <c r="C210" s="25" t="s">
        <v>377</v>
      </c>
      <c r="D210" s="25">
        <v>14</v>
      </c>
      <c r="E210" s="25" t="s">
        <v>295</v>
      </c>
      <c r="F210" s="26" t="s">
        <v>379</v>
      </c>
    </row>
    <row r="211" spans="2:6" ht="13.5" customHeight="1">
      <c r="B211" s="188"/>
      <c r="C211" s="27" t="s">
        <v>383</v>
      </c>
      <c r="D211" s="25"/>
      <c r="E211" s="25"/>
      <c r="F211" s="26"/>
    </row>
    <row r="212" spans="2:6" ht="13.5" customHeight="1">
      <c r="B212" s="188"/>
      <c r="C212" s="25" t="s">
        <v>387</v>
      </c>
      <c r="D212" s="25"/>
      <c r="E212" s="25"/>
      <c r="F212" s="26"/>
    </row>
    <row r="213" spans="2:6" ht="13.5" customHeight="1">
      <c r="B213" s="188"/>
      <c r="C213" s="27" t="s">
        <v>28</v>
      </c>
      <c r="D213" s="25"/>
      <c r="E213" s="27" t="s">
        <v>4</v>
      </c>
      <c r="F213" s="26"/>
    </row>
    <row r="214" spans="2:6" ht="13.5" customHeight="1">
      <c r="B214" s="191"/>
      <c r="C214" s="28" t="s">
        <v>382</v>
      </c>
      <c r="D214" s="28"/>
      <c r="E214" s="28" t="str">
        <f>Fixtures!G21</f>
        <v>Win</v>
      </c>
      <c r="F214" s="29" t="s">
        <v>8</v>
      </c>
    </row>
    <row r="215" spans="2:6" ht="13.5" customHeight="1">
      <c r="B215" s="127"/>
      <c r="C215" s="127"/>
      <c r="D215" s="127"/>
      <c r="E215" s="127"/>
      <c r="F215" s="127"/>
    </row>
    <row r="216" spans="2:6" ht="13.5" customHeight="1">
      <c r="B216" s="189"/>
      <c r="C216" s="289" t="str">
        <f>Fixtures!B22</f>
        <v>Sun 17 Aug</v>
      </c>
      <c r="D216" s="289"/>
      <c r="E216" s="290" t="str">
        <f>Fixtures!E22</f>
        <v>12.00 pm</v>
      </c>
      <c r="F216" s="253" t="str">
        <f>Fixtures!F22</f>
        <v>40 overs a side</v>
      </c>
    </row>
    <row r="217" spans="2:6" ht="13.5" customHeight="1">
      <c r="B217" s="271"/>
      <c r="C217" s="327" t="s">
        <v>205</v>
      </c>
      <c r="D217" s="272"/>
      <c r="E217" s="272" t="s">
        <v>384</v>
      </c>
      <c r="F217" s="329" t="s">
        <v>241</v>
      </c>
    </row>
    <row r="218" spans="2:6" ht="13.5" customHeight="1">
      <c r="B218" s="191"/>
      <c r="C218" s="334" t="str">
        <f>Fixtures!C22</f>
        <v>Nine Bar    (ISIS Trophy Final)</v>
      </c>
      <c r="D218" s="28"/>
      <c r="E218" s="28">
        <v>166</v>
      </c>
      <c r="F218" s="326" t="s">
        <v>361</v>
      </c>
    </row>
    <row r="219" spans="2:6" ht="13.5" customHeight="1">
      <c r="B219" s="188"/>
      <c r="C219" s="261" t="s">
        <v>26</v>
      </c>
      <c r="D219" s="25"/>
      <c r="E219" s="27" t="s">
        <v>27</v>
      </c>
      <c r="F219" s="259"/>
    </row>
    <row r="220" spans="2:6" ht="13.5" customHeight="1">
      <c r="B220" s="188"/>
      <c r="C220" s="25" t="s">
        <v>215</v>
      </c>
      <c r="D220" s="25">
        <v>70</v>
      </c>
      <c r="E220" s="25" t="s">
        <v>278</v>
      </c>
      <c r="F220" s="26" t="s">
        <v>385</v>
      </c>
    </row>
    <row r="221" spans="2:6" ht="13.5" customHeight="1">
      <c r="B221" s="188"/>
      <c r="C221" s="25" t="s">
        <v>212</v>
      </c>
      <c r="D221" s="25">
        <v>42</v>
      </c>
      <c r="E221" s="25" t="s">
        <v>210</v>
      </c>
      <c r="F221" s="26" t="s">
        <v>386</v>
      </c>
    </row>
    <row r="222" spans="2:6" ht="13.5" customHeight="1">
      <c r="B222" s="188"/>
      <c r="C222" s="25" t="s">
        <v>335</v>
      </c>
      <c r="D222" s="25">
        <v>38</v>
      </c>
      <c r="E222" s="25" t="s">
        <v>324</v>
      </c>
      <c r="F222" s="26" t="s">
        <v>356</v>
      </c>
    </row>
    <row r="223" spans="2:6" ht="13.5" customHeight="1">
      <c r="B223" s="188"/>
      <c r="C223" s="27" t="s">
        <v>390</v>
      </c>
      <c r="D223" s="25"/>
      <c r="E223" s="25"/>
      <c r="F223" s="26"/>
    </row>
    <row r="224" spans="2:6" ht="13.5" customHeight="1">
      <c r="B224" s="188"/>
      <c r="C224" s="25" t="s">
        <v>389</v>
      </c>
      <c r="D224" s="25"/>
      <c r="E224" s="25"/>
      <c r="F224" s="26"/>
    </row>
    <row r="225" spans="2:6" ht="13.5" customHeight="1">
      <c r="B225" s="188"/>
      <c r="C225" s="25" t="s">
        <v>388</v>
      </c>
      <c r="D225" s="25"/>
      <c r="E225" s="25"/>
      <c r="F225" s="26"/>
    </row>
    <row r="226" spans="2:6" ht="13.5" customHeight="1">
      <c r="B226" s="188"/>
      <c r="C226" s="27" t="s">
        <v>28</v>
      </c>
      <c r="D226" s="25"/>
      <c r="E226" s="27" t="s">
        <v>4</v>
      </c>
      <c r="F226" s="26"/>
    </row>
    <row r="227" spans="2:6" ht="13.5" customHeight="1">
      <c r="B227" s="191"/>
      <c r="C227" s="28" t="s">
        <v>295</v>
      </c>
      <c r="D227" s="28"/>
      <c r="E227" s="28" t="str">
        <f>Fixtures!G22</f>
        <v>Win</v>
      </c>
      <c r="F227" s="29" t="s">
        <v>8</v>
      </c>
    </row>
    <row r="228" ht="13.5" customHeight="1"/>
    <row r="229" spans="2:6" ht="13.5" customHeight="1">
      <c r="B229" s="189"/>
      <c r="C229" s="289" t="str">
        <f>Fixtures!B23</f>
        <v>Sun 24 Aug</v>
      </c>
      <c r="D229" s="289"/>
      <c r="E229" s="290" t="str">
        <f>Fixtures!E23</f>
        <v>1.00 pm</v>
      </c>
      <c r="F229" s="253" t="str">
        <f>Fixtures!F23</f>
        <v>40 overs a side</v>
      </c>
    </row>
    <row r="230" spans="2:6" ht="13.5" customHeight="1">
      <c r="B230" s="271"/>
      <c r="C230" s="327" t="s">
        <v>205</v>
      </c>
      <c r="D230" s="272"/>
      <c r="E230" s="272">
        <v>102</v>
      </c>
      <c r="F230" s="329" t="s">
        <v>396</v>
      </c>
    </row>
    <row r="231" spans="2:6" ht="13.5" customHeight="1">
      <c r="B231" s="191"/>
      <c r="C231" s="334" t="str">
        <f>Fixtures!C23</f>
        <v>Shepperton</v>
      </c>
      <c r="D231" s="28"/>
      <c r="E231" s="28" t="s">
        <v>397</v>
      </c>
      <c r="F231" s="326" t="s">
        <v>398</v>
      </c>
    </row>
    <row r="232" spans="2:6" ht="13.5" customHeight="1">
      <c r="B232" s="188"/>
      <c r="C232" s="261" t="s">
        <v>26</v>
      </c>
      <c r="D232" s="25"/>
      <c r="E232" s="27" t="s">
        <v>27</v>
      </c>
      <c r="F232" s="259"/>
    </row>
    <row r="233" spans="2:6" ht="13.5" customHeight="1">
      <c r="B233" s="188"/>
      <c r="C233" s="25" t="s">
        <v>269</v>
      </c>
      <c r="D233" s="25">
        <v>41</v>
      </c>
      <c r="E233" s="25" t="s">
        <v>209</v>
      </c>
      <c r="F233" s="26" t="s">
        <v>402</v>
      </c>
    </row>
    <row r="234" spans="2:6" ht="13.5" customHeight="1">
      <c r="B234" s="188"/>
      <c r="C234" s="25" t="s">
        <v>209</v>
      </c>
      <c r="D234" s="25">
        <v>33</v>
      </c>
      <c r="E234" s="25" t="s">
        <v>399</v>
      </c>
      <c r="F234" s="26" t="s">
        <v>400</v>
      </c>
    </row>
    <row r="235" spans="2:6" ht="13.5" customHeight="1">
      <c r="B235" s="188"/>
      <c r="C235" s="25" t="s">
        <v>225</v>
      </c>
      <c r="D235" s="25">
        <v>4</v>
      </c>
      <c r="E235" s="25" t="s">
        <v>310</v>
      </c>
      <c r="F235" s="26" t="s">
        <v>401</v>
      </c>
    </row>
    <row r="236" spans="2:6" ht="13.5" customHeight="1">
      <c r="B236" s="188"/>
      <c r="C236" s="27" t="s">
        <v>235</v>
      </c>
      <c r="D236" s="25"/>
      <c r="E236" s="25"/>
      <c r="F236" s="26"/>
    </row>
    <row r="237" spans="2:6" ht="13.5" customHeight="1">
      <c r="B237" s="188"/>
      <c r="C237" s="25" t="s">
        <v>310</v>
      </c>
      <c r="D237" s="25"/>
      <c r="E237" s="25"/>
      <c r="F237" s="26"/>
    </row>
    <row r="238" spans="2:6" ht="13.5" customHeight="1">
      <c r="B238" s="188"/>
      <c r="C238" s="27" t="s">
        <v>28</v>
      </c>
      <c r="D238" s="25"/>
      <c r="E238" s="27" t="s">
        <v>4</v>
      </c>
      <c r="F238" s="26"/>
    </row>
    <row r="239" spans="2:6" ht="13.5" customHeight="1">
      <c r="B239" s="191"/>
      <c r="C239" s="28" t="s">
        <v>225</v>
      </c>
      <c r="D239" s="28"/>
      <c r="E239" s="28" t="str">
        <f>Fixtures!G23</f>
        <v>Loss</v>
      </c>
      <c r="F239" s="29" t="s">
        <v>8</v>
      </c>
    </row>
    <row r="240" ht="13.5" customHeight="1"/>
    <row r="241" spans="2:6" ht="13.5" customHeight="1">
      <c r="B241" s="189"/>
      <c r="C241" s="289" t="str">
        <f>Fixtures!B24</f>
        <v>Sun 31 Aug</v>
      </c>
      <c r="D241" s="289"/>
      <c r="E241" s="290" t="str">
        <f>Fixtures!E24</f>
        <v>1.30 pm</v>
      </c>
      <c r="F241" s="253" t="str">
        <f>Fixtures!F24</f>
        <v>40 overs a side</v>
      </c>
    </row>
    <row r="242" spans="2:6" ht="13.5" customHeight="1">
      <c r="B242" s="271"/>
      <c r="C242" s="327" t="s">
        <v>205</v>
      </c>
      <c r="D242" s="272"/>
      <c r="E242" s="272">
        <v>95</v>
      </c>
      <c r="F242" s="329" t="s">
        <v>406</v>
      </c>
    </row>
    <row r="243" spans="2:6" ht="13.5" customHeight="1">
      <c r="B243" s="191"/>
      <c r="C243" s="334" t="str">
        <f>Fixtures!C24</f>
        <v>Edmonton</v>
      </c>
      <c r="D243" s="28"/>
      <c r="E243" s="28" t="s">
        <v>407</v>
      </c>
      <c r="F243" s="326" t="s">
        <v>408</v>
      </c>
    </row>
    <row r="244" spans="2:6" ht="13.5" customHeight="1">
      <c r="B244" s="188"/>
      <c r="C244" s="324" t="s">
        <v>26</v>
      </c>
      <c r="D244" s="25"/>
      <c r="E244" s="27" t="s">
        <v>27</v>
      </c>
      <c r="F244" s="259"/>
    </row>
    <row r="245" spans="2:6" ht="13.5" customHeight="1">
      <c r="B245" s="188"/>
      <c r="C245" s="25" t="s">
        <v>409</v>
      </c>
      <c r="D245" s="25">
        <v>25</v>
      </c>
      <c r="E245" s="25" t="s">
        <v>213</v>
      </c>
      <c r="F245" s="26" t="s">
        <v>410</v>
      </c>
    </row>
    <row r="246" spans="2:6" ht="13.5" customHeight="1">
      <c r="B246" s="188"/>
      <c r="C246" s="25" t="s">
        <v>209</v>
      </c>
      <c r="D246" s="25">
        <v>18</v>
      </c>
      <c r="E246" s="25" t="s">
        <v>225</v>
      </c>
      <c r="F246" s="26" t="s">
        <v>411</v>
      </c>
    </row>
    <row r="247" spans="2:6" ht="13.5" customHeight="1">
      <c r="B247" s="188"/>
      <c r="C247" s="25" t="s">
        <v>215</v>
      </c>
      <c r="D247" s="25">
        <v>15</v>
      </c>
      <c r="E247" s="25" t="s">
        <v>269</v>
      </c>
      <c r="F247" s="26" t="s">
        <v>412</v>
      </c>
    </row>
    <row r="248" spans="2:6" ht="13.5" customHeight="1">
      <c r="B248" s="188"/>
      <c r="C248" s="27" t="s">
        <v>247</v>
      </c>
      <c r="D248" s="25"/>
      <c r="E248" s="25"/>
      <c r="F248" s="26"/>
    </row>
    <row r="249" spans="2:6" ht="13.5" customHeight="1">
      <c r="B249" s="188"/>
      <c r="C249" s="25"/>
      <c r="D249" s="25"/>
      <c r="E249" s="25"/>
      <c r="F249" s="26"/>
    </row>
    <row r="250" spans="2:6" ht="13.5" customHeight="1">
      <c r="B250" s="188"/>
      <c r="C250" s="27" t="s">
        <v>28</v>
      </c>
      <c r="D250" s="25"/>
      <c r="E250" s="27" t="s">
        <v>4</v>
      </c>
      <c r="F250" s="26"/>
    </row>
    <row r="251" spans="2:6" ht="13.5" customHeight="1">
      <c r="B251" s="191"/>
      <c r="C251" s="28" t="s">
        <v>225</v>
      </c>
      <c r="D251" s="28"/>
      <c r="E251" s="28" t="str">
        <f>Fixtures!G24</f>
        <v>Loss</v>
      </c>
      <c r="F251" s="29" t="s">
        <v>8</v>
      </c>
    </row>
  </sheetData>
  <mergeCells count="16">
    <mergeCell ref="B2:D2"/>
    <mergeCell ref="C17:F17"/>
    <mergeCell ref="C29:F29"/>
    <mergeCell ref="C41:F41"/>
    <mergeCell ref="C53:F53"/>
    <mergeCell ref="C89:F89"/>
    <mergeCell ref="C139:F139"/>
    <mergeCell ref="C77:F77"/>
    <mergeCell ref="C65:F65"/>
    <mergeCell ref="C127:F127"/>
    <mergeCell ref="C115:F115"/>
    <mergeCell ref="C103:F103"/>
    <mergeCell ref="C151:F151"/>
    <mergeCell ref="C163:F163"/>
    <mergeCell ref="C175:F175"/>
    <mergeCell ref="C187:F187"/>
  </mergeCells>
  <hyperlinks>
    <hyperlink ref="F31" r:id="rId1" display="Scorecard"/>
    <hyperlink ref="F43" r:id="rId2" display="Scorecard"/>
    <hyperlink ref="F67" r:id="rId3" display="Scorecard"/>
    <hyperlink ref="F79" r:id="rId4" display="Scorecard"/>
    <hyperlink ref="F91" r:id="rId5" display="Scorecard"/>
    <hyperlink ref="F105" r:id="rId6" display="Scorecard"/>
    <hyperlink ref="F117" r:id="rId7" display="Scorecard"/>
    <hyperlink ref="F129" r:id="rId8" display="Scorecard"/>
    <hyperlink ref="F141" r:id="rId9" display="Scorecard"/>
    <hyperlink ref="F177" r:id="rId10" display="Scorecard"/>
    <hyperlink ref="F165" r:id="rId11" display="Scorecard"/>
    <hyperlink ref="F153" r:id="rId12" display="Scorecard"/>
    <hyperlink ref="F55" r:id="rId13" display="Scorecard"/>
    <hyperlink ref="F19" r:id="rId14" display="Scorecard"/>
    <hyperlink ref="F190" r:id="rId15" display="Scorecard"/>
    <hyperlink ref="F202" r:id="rId16" display="Scorecard"/>
    <hyperlink ref="F227" r:id="rId17" display="Scorecard"/>
    <hyperlink ref="F214" r:id="rId18" display="Scorecard"/>
    <hyperlink ref="F239" r:id="rId19" display="Scorecard"/>
    <hyperlink ref="F251" r:id="rId20" display="Scorecard"/>
  </hyperlinks>
  <printOptions/>
  <pageMargins left="0.75" right="0.75" top="1" bottom="1" header="0.5" footer="0.5"/>
  <pageSetup orientation="portrait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95"/>
  <sheetViews>
    <sheetView showGridLines="0" showRowColHeaders="0" workbookViewId="0" topLeftCell="A1">
      <pane xSplit="17" ySplit="5" topLeftCell="R6" activePane="bottomRight" state="frozen"/>
      <selection pane="topLeft" activeCell="A97" sqref="A97:F108"/>
      <selection pane="topRight" activeCell="A97" sqref="A97:F108"/>
      <selection pane="bottomLeft" activeCell="A97" sqref="A97:F108"/>
      <selection pane="bottomRight" activeCell="A6" sqref="A6"/>
    </sheetView>
  </sheetViews>
  <sheetFormatPr defaultColWidth="9.140625" defaultRowHeight="12.75"/>
  <cols>
    <col min="1" max="1" width="1.8515625" style="41" customWidth="1"/>
    <col min="2" max="2" width="23.57421875" style="41" customWidth="1"/>
    <col min="3" max="3" width="5.28125" style="41" customWidth="1"/>
    <col min="4" max="7" width="4.28125" style="41" customWidth="1"/>
    <col min="8" max="8" width="3.57421875" style="41" customWidth="1"/>
    <col min="9" max="9" width="1.1484375" style="41" customWidth="1"/>
    <col min="10" max="10" width="4.7109375" style="41" customWidth="1"/>
    <col min="11" max="11" width="1.1484375" style="41" customWidth="1"/>
    <col min="12" max="12" width="0.9921875" style="41" customWidth="1"/>
    <col min="13" max="13" width="6.421875" style="41" customWidth="1"/>
    <col min="14" max="14" width="0.9921875" style="41" customWidth="1"/>
    <col min="15" max="15" width="7.28125" style="41" customWidth="1"/>
    <col min="16" max="16" width="6.7109375" style="41" customWidth="1"/>
    <col min="17" max="17" width="0.9921875" style="41" customWidth="1"/>
    <col min="18" max="18" width="3.57421875" style="41" customWidth="1"/>
    <col min="19" max="19" width="2.421875" style="41" customWidth="1"/>
    <col min="20" max="20" width="0.42578125" style="16" customWidth="1"/>
    <col min="21" max="21" width="3.57421875" style="41" customWidth="1"/>
    <col min="22" max="22" width="2.421875" style="41" customWidth="1"/>
    <col min="23" max="23" width="0.42578125" style="16" customWidth="1"/>
    <col min="24" max="24" width="3.57421875" style="41" customWidth="1"/>
    <col min="25" max="25" width="2.421875" style="41" customWidth="1"/>
    <col min="26" max="26" width="0.42578125" style="16" customWidth="1"/>
    <col min="27" max="27" width="3.57421875" style="41" customWidth="1"/>
    <col min="28" max="28" width="2.421875" style="41" customWidth="1"/>
    <col min="29" max="29" width="0.42578125" style="16" customWidth="1"/>
    <col min="30" max="30" width="3.57421875" style="41" customWidth="1"/>
    <col min="31" max="31" width="2.421875" style="41" customWidth="1"/>
    <col min="32" max="32" width="0.42578125" style="16" customWidth="1"/>
    <col min="33" max="33" width="3.57421875" style="41" customWidth="1"/>
    <col min="34" max="34" width="2.421875" style="41" customWidth="1"/>
    <col min="35" max="35" width="0.42578125" style="16" customWidth="1"/>
    <col min="36" max="36" width="3.57421875" style="41" customWidth="1"/>
    <col min="37" max="37" width="2.421875" style="41" customWidth="1"/>
    <col min="38" max="38" width="0.42578125" style="16" customWidth="1"/>
    <col min="39" max="39" width="3.57421875" style="41" customWidth="1"/>
    <col min="40" max="40" width="2.421875" style="41" customWidth="1"/>
    <col min="41" max="41" width="0.42578125" style="41" customWidth="1"/>
    <col min="42" max="42" width="3.57421875" style="41" customWidth="1"/>
    <col min="43" max="43" width="2.421875" style="41" customWidth="1"/>
    <col min="44" max="44" width="0.42578125" style="41" customWidth="1"/>
    <col min="45" max="45" width="3.57421875" style="41" customWidth="1"/>
    <col min="46" max="46" width="2.421875" style="41" customWidth="1"/>
    <col min="47" max="47" width="0.42578125" style="41" customWidth="1"/>
    <col min="48" max="48" width="3.57421875" style="41" customWidth="1"/>
    <col min="49" max="49" width="2.421875" style="41" customWidth="1"/>
    <col min="50" max="50" width="0.42578125" style="41" customWidth="1"/>
    <col min="51" max="51" width="3.57421875" style="16" customWidth="1"/>
    <col min="52" max="52" width="2.421875" style="16" customWidth="1"/>
    <col min="53" max="53" width="0.42578125" style="16" customWidth="1"/>
    <col min="54" max="54" width="3.57421875" style="16" customWidth="1"/>
    <col min="55" max="55" width="2.421875" style="16" customWidth="1"/>
    <col min="56" max="56" width="0.42578125" style="41" customWidth="1"/>
    <col min="57" max="57" width="3.57421875" style="41" customWidth="1"/>
    <col min="58" max="58" width="2.421875" style="41" customWidth="1"/>
    <col min="59" max="59" width="0.42578125" style="41" customWidth="1"/>
    <col min="60" max="60" width="3.57421875" style="41" customWidth="1"/>
    <col min="61" max="61" width="2.421875" style="41" customWidth="1"/>
    <col min="62" max="62" width="0.42578125" style="41" customWidth="1"/>
    <col min="63" max="63" width="3.57421875" style="41" customWidth="1"/>
    <col min="64" max="64" width="2.421875" style="41" customWidth="1"/>
    <col min="65" max="65" width="0.42578125" style="41" customWidth="1"/>
    <col min="66" max="66" width="3.57421875" style="41" customWidth="1"/>
    <col min="67" max="67" width="2.421875" style="41" customWidth="1"/>
    <col min="68" max="68" width="0.42578125" style="41" customWidth="1"/>
    <col min="69" max="69" width="3.57421875" style="41" customWidth="1"/>
    <col min="70" max="70" width="2.421875" style="41" customWidth="1"/>
    <col min="71" max="71" width="0.42578125" style="41" customWidth="1"/>
    <col min="72" max="72" width="3.57421875" style="41" customWidth="1"/>
    <col min="73" max="73" width="2.421875" style="41" customWidth="1"/>
    <col min="74" max="74" width="0.42578125" style="41" customWidth="1"/>
    <col min="75" max="75" width="3.57421875" style="41" customWidth="1"/>
    <col min="76" max="76" width="2.421875" style="41" customWidth="1"/>
    <col min="77" max="77" width="0.42578125" style="41" customWidth="1"/>
    <col min="78" max="78" width="3.57421875" style="41" customWidth="1"/>
    <col min="79" max="79" width="2.421875" style="41" customWidth="1"/>
    <col min="80" max="80" width="0.42578125" style="41" customWidth="1"/>
    <col min="81" max="81" width="3.57421875" style="41" customWidth="1"/>
    <col min="82" max="82" width="2.421875" style="41" customWidth="1"/>
    <col min="83" max="83" width="0.42578125" style="41" customWidth="1"/>
    <col min="84" max="84" width="3.57421875" style="41" customWidth="1"/>
    <col min="85" max="85" width="2.421875" style="41" customWidth="1"/>
    <col min="86" max="86" width="3.57421875" style="41" customWidth="1"/>
    <col min="87" max="89" width="4.28125" style="41" customWidth="1"/>
    <col min="90" max="90" width="0.42578125" style="41" customWidth="1"/>
    <col min="91" max="94" width="4.28125" style="41" customWidth="1"/>
    <col min="95" max="95" width="3.28125" style="41" customWidth="1"/>
    <col min="96" max="96" width="0.9921875" style="41" customWidth="1"/>
    <col min="97" max="97" width="5.28125" style="41" customWidth="1"/>
    <col min="98" max="98" width="0.9921875" style="41" customWidth="1"/>
    <col min="99" max="100" width="6.421875" style="41" customWidth="1"/>
    <col min="101" max="103" width="4.28125" style="41" customWidth="1"/>
    <col min="104" max="104" width="0.9921875" style="41" customWidth="1"/>
    <col min="105" max="107" width="4.28125" style="41" customWidth="1"/>
    <col min="108" max="108" width="0.9921875" style="41" customWidth="1"/>
    <col min="109" max="111" width="4.28125" style="41" customWidth="1"/>
    <col min="112" max="112" width="0.9921875" style="41" customWidth="1"/>
    <col min="113" max="115" width="4.28125" style="41" customWidth="1"/>
    <col min="116" max="143" width="9.140625" style="41" customWidth="1"/>
  </cols>
  <sheetData>
    <row r="1" spans="1:143" s="44" customFormat="1" ht="13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6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1"/>
      <c r="AY1" s="16"/>
      <c r="AZ1" s="16"/>
      <c r="BA1" s="16"/>
      <c r="BB1" s="16"/>
      <c r="BC1" s="16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</row>
    <row r="2" spans="1:222" s="54" customFormat="1" ht="60" customHeight="1">
      <c r="A2" s="45"/>
      <c r="B2" s="41"/>
      <c r="C2" s="46"/>
      <c r="D2" s="46"/>
      <c r="E2" s="47"/>
      <c r="F2" s="47"/>
      <c r="G2" s="47"/>
      <c r="H2" s="41"/>
      <c r="I2" s="41"/>
      <c r="J2" s="47"/>
      <c r="K2" s="47"/>
      <c r="L2" s="47"/>
      <c r="M2" s="47"/>
      <c r="N2" s="47"/>
      <c r="O2" s="45"/>
      <c r="P2" s="48"/>
      <c r="Q2" s="47"/>
      <c r="R2" s="361" t="str">
        <f>Fixtures!C3</f>
        <v>Highgate</v>
      </c>
      <c r="S2" s="362"/>
      <c r="T2" s="49"/>
      <c r="U2" s="377" t="str">
        <f>Fixtures!C4</f>
        <v>Harrow St. Mary's</v>
      </c>
      <c r="V2" s="387"/>
      <c r="W2" s="50"/>
      <c r="X2" s="377" t="str">
        <f>Fixtures!C5</f>
        <v>Hampton Wick</v>
      </c>
      <c r="Y2" s="378"/>
      <c r="Z2" s="50"/>
      <c r="AA2" s="377" t="str">
        <f>Fixtures!C6</f>
        <v>Northwood</v>
      </c>
      <c r="AB2" s="378"/>
      <c r="AC2" s="50"/>
      <c r="AD2" s="377" t="str">
        <f>Fixtures!C7</f>
        <v>Kew</v>
      </c>
      <c r="AE2" s="378"/>
      <c r="AF2" s="50"/>
      <c r="AG2" s="377" t="str">
        <f>Fixtures!C8</f>
        <v>Ealing Three Bridges</v>
      </c>
      <c r="AH2" s="378"/>
      <c r="AI2" s="51"/>
      <c r="AJ2" s="377" t="str">
        <f>Fixtures!C10</f>
        <v>Wilkinson Way</v>
      </c>
      <c r="AK2" s="378"/>
      <c r="AL2" s="50"/>
      <c r="AM2" s="377" t="str">
        <f>Fixtures!C11</f>
        <v>Barnes</v>
      </c>
      <c r="AN2" s="378"/>
      <c r="AO2" s="51"/>
      <c r="AP2" s="361" t="str">
        <f>Fixtures!C12</f>
        <v>British Airways</v>
      </c>
      <c r="AQ2" s="367"/>
      <c r="AR2" s="52"/>
      <c r="AS2" s="361" t="str">
        <f>Fixtures!C13</f>
        <v>Harrow Weald</v>
      </c>
      <c r="AT2" s="367"/>
      <c r="AU2" s="52"/>
      <c r="AV2" s="361" t="str">
        <f>Fixtures!C14</f>
        <v>Royal Household</v>
      </c>
      <c r="AW2" s="367"/>
      <c r="AX2" s="51"/>
      <c r="AY2" s="377" t="str">
        <f>Fixtures!C15</f>
        <v>Teddington</v>
      </c>
      <c r="AZ2" s="378"/>
      <c r="BA2" s="51"/>
      <c r="BB2" s="377" t="str">
        <f>Fixtures!C17</f>
        <v>Edmonton</v>
      </c>
      <c r="BC2" s="378"/>
      <c r="BD2" s="51"/>
      <c r="BE2" s="377" t="str">
        <f>Fixtures!C18</f>
        <v>Highgate</v>
      </c>
      <c r="BF2" s="378"/>
      <c r="BG2" s="51"/>
      <c r="BH2" s="377" t="str">
        <f>Fixtures!C19</f>
        <v>Wembley</v>
      </c>
      <c r="BI2" s="378"/>
      <c r="BJ2" s="51"/>
      <c r="BK2" s="361" t="str">
        <f>Fixtures!C21</f>
        <v>Post Modernists</v>
      </c>
      <c r="BL2" s="367"/>
      <c r="BM2" s="53"/>
      <c r="BN2" s="361" t="str">
        <f>Fixtures!C22</f>
        <v>Nine Bar    (ISIS Trophy Final)</v>
      </c>
      <c r="BO2" s="362"/>
      <c r="BP2" s="53"/>
      <c r="BQ2" s="361" t="str">
        <f>Fixtures!C23</f>
        <v>Shepperton</v>
      </c>
      <c r="BR2" s="367"/>
      <c r="BS2" s="53"/>
      <c r="BT2" s="361" t="str">
        <f>Fixtures!C24</f>
        <v>Edmonton</v>
      </c>
      <c r="BU2" s="367"/>
      <c r="BV2" s="53"/>
      <c r="BW2" s="371"/>
      <c r="BX2" s="372"/>
      <c r="BY2" s="51"/>
      <c r="BZ2" s="371"/>
      <c r="CA2" s="372"/>
      <c r="CB2" s="51"/>
      <c r="CC2" s="374" t="e">
        <f>#REF!</f>
        <v>#REF!</v>
      </c>
      <c r="CD2" s="375"/>
      <c r="CE2" s="51"/>
      <c r="CF2" s="374" t="e">
        <f>#REF!</f>
        <v>#REF!</v>
      </c>
      <c r="CG2" s="375"/>
      <c r="CH2" s="45"/>
      <c r="CI2" s="45"/>
      <c r="CJ2" s="359"/>
      <c r="CK2" s="359"/>
      <c r="CL2" s="359"/>
      <c r="CM2" s="360"/>
      <c r="CN2" s="360"/>
      <c r="CO2" s="45"/>
      <c r="CP2" s="45"/>
      <c r="CQ2" s="45"/>
      <c r="CR2" s="45"/>
      <c r="CS2" s="45"/>
      <c r="CT2" s="45"/>
      <c r="CU2" s="45"/>
      <c r="CV2" s="41"/>
      <c r="CW2" s="45"/>
      <c r="CX2" s="45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</row>
    <row r="3" spans="1:222" s="54" customFormat="1" ht="13.5" customHeight="1">
      <c r="A3" s="45"/>
      <c r="B3" s="41"/>
      <c r="C3" s="46"/>
      <c r="D3" s="46"/>
      <c r="E3" s="47"/>
      <c r="F3" s="47"/>
      <c r="G3" s="47"/>
      <c r="H3" s="41"/>
      <c r="I3" s="41"/>
      <c r="J3" s="47"/>
      <c r="K3" s="47"/>
      <c r="L3" s="47"/>
      <c r="M3" s="47"/>
      <c r="N3" s="47"/>
      <c r="O3" s="385" t="s">
        <v>75</v>
      </c>
      <c r="P3" s="386"/>
      <c r="Q3" s="47"/>
      <c r="R3" s="363"/>
      <c r="S3" s="364"/>
      <c r="T3" s="53"/>
      <c r="U3" s="379"/>
      <c r="V3" s="388"/>
      <c r="W3" s="50"/>
      <c r="X3" s="379"/>
      <c r="Y3" s="380"/>
      <c r="Z3" s="50"/>
      <c r="AA3" s="379"/>
      <c r="AB3" s="380"/>
      <c r="AC3" s="50"/>
      <c r="AD3" s="379"/>
      <c r="AE3" s="380"/>
      <c r="AF3" s="50"/>
      <c r="AG3" s="379"/>
      <c r="AH3" s="380"/>
      <c r="AI3" s="51"/>
      <c r="AJ3" s="379"/>
      <c r="AK3" s="380"/>
      <c r="AL3" s="50"/>
      <c r="AM3" s="379"/>
      <c r="AN3" s="380"/>
      <c r="AO3" s="51"/>
      <c r="AP3" s="363"/>
      <c r="AQ3" s="368"/>
      <c r="AR3" s="52"/>
      <c r="AS3" s="363"/>
      <c r="AT3" s="368"/>
      <c r="AU3" s="52"/>
      <c r="AV3" s="363"/>
      <c r="AW3" s="368"/>
      <c r="AX3" s="51"/>
      <c r="AY3" s="379"/>
      <c r="AZ3" s="380"/>
      <c r="BA3" s="51"/>
      <c r="BB3" s="379"/>
      <c r="BC3" s="380"/>
      <c r="BD3" s="51"/>
      <c r="BE3" s="379"/>
      <c r="BF3" s="380"/>
      <c r="BG3" s="51"/>
      <c r="BH3" s="379"/>
      <c r="BI3" s="380"/>
      <c r="BJ3" s="51"/>
      <c r="BK3" s="363"/>
      <c r="BL3" s="368"/>
      <c r="BM3" s="53"/>
      <c r="BN3" s="363"/>
      <c r="BO3" s="364"/>
      <c r="BP3" s="53"/>
      <c r="BQ3" s="363"/>
      <c r="BR3" s="368"/>
      <c r="BS3" s="53"/>
      <c r="BT3" s="363"/>
      <c r="BU3" s="368"/>
      <c r="BV3" s="53"/>
      <c r="BW3" s="371"/>
      <c r="BX3" s="372"/>
      <c r="BY3" s="51"/>
      <c r="BZ3" s="371"/>
      <c r="CA3" s="372"/>
      <c r="CB3" s="51"/>
      <c r="CC3" s="374"/>
      <c r="CD3" s="375"/>
      <c r="CE3" s="51"/>
      <c r="CF3" s="374"/>
      <c r="CG3" s="375"/>
      <c r="CH3" s="45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5"/>
      <c r="CU3" s="45"/>
      <c r="CV3" s="41"/>
      <c r="CW3" s="45"/>
      <c r="CX3" s="45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</row>
    <row r="4" spans="1:234" s="54" customFormat="1" ht="13.5" customHeight="1">
      <c r="A4" s="45"/>
      <c r="B4" s="41"/>
      <c r="C4" s="46"/>
      <c r="D4" s="46"/>
      <c r="E4" s="47"/>
      <c r="F4" s="47"/>
      <c r="G4" s="47"/>
      <c r="H4" s="41"/>
      <c r="I4" s="41"/>
      <c r="J4" s="47"/>
      <c r="K4" s="47"/>
      <c r="L4" s="47"/>
      <c r="M4" s="55" t="s">
        <v>30</v>
      </c>
      <c r="N4" s="117"/>
      <c r="O4" s="383" t="s">
        <v>31</v>
      </c>
      <c r="P4" s="384"/>
      <c r="Q4" s="47"/>
      <c r="R4" s="363"/>
      <c r="S4" s="364"/>
      <c r="T4" s="53"/>
      <c r="U4" s="379"/>
      <c r="V4" s="388"/>
      <c r="W4" s="50"/>
      <c r="X4" s="379"/>
      <c r="Y4" s="380"/>
      <c r="Z4" s="50"/>
      <c r="AA4" s="379"/>
      <c r="AB4" s="380"/>
      <c r="AC4" s="50"/>
      <c r="AD4" s="379"/>
      <c r="AE4" s="380"/>
      <c r="AF4" s="50"/>
      <c r="AG4" s="379"/>
      <c r="AH4" s="380"/>
      <c r="AI4" s="51"/>
      <c r="AJ4" s="379"/>
      <c r="AK4" s="380"/>
      <c r="AL4" s="50"/>
      <c r="AM4" s="379"/>
      <c r="AN4" s="380"/>
      <c r="AO4" s="51"/>
      <c r="AP4" s="363"/>
      <c r="AQ4" s="368"/>
      <c r="AR4" s="52"/>
      <c r="AS4" s="363"/>
      <c r="AT4" s="368"/>
      <c r="AU4" s="52"/>
      <c r="AV4" s="363"/>
      <c r="AW4" s="368"/>
      <c r="AX4" s="51"/>
      <c r="AY4" s="379"/>
      <c r="AZ4" s="380"/>
      <c r="BA4" s="51"/>
      <c r="BB4" s="379"/>
      <c r="BC4" s="380"/>
      <c r="BD4" s="51"/>
      <c r="BE4" s="379"/>
      <c r="BF4" s="380"/>
      <c r="BG4" s="51"/>
      <c r="BH4" s="379"/>
      <c r="BI4" s="380"/>
      <c r="BJ4" s="51"/>
      <c r="BK4" s="363"/>
      <c r="BL4" s="368"/>
      <c r="BM4" s="53"/>
      <c r="BN4" s="363"/>
      <c r="BO4" s="364"/>
      <c r="BP4" s="53"/>
      <c r="BQ4" s="363"/>
      <c r="BR4" s="368"/>
      <c r="BS4" s="53"/>
      <c r="BT4" s="363"/>
      <c r="BU4" s="368"/>
      <c r="BV4" s="53"/>
      <c r="BW4" s="371"/>
      <c r="BX4" s="372"/>
      <c r="BY4" s="51"/>
      <c r="BZ4" s="371"/>
      <c r="CA4" s="372"/>
      <c r="CB4" s="51"/>
      <c r="CC4" s="374"/>
      <c r="CD4" s="375"/>
      <c r="CE4" s="51"/>
      <c r="CF4" s="374"/>
      <c r="CG4" s="375"/>
      <c r="CH4" s="45"/>
      <c r="CI4" s="41"/>
      <c r="CJ4" s="41"/>
      <c r="CK4" s="41"/>
      <c r="CL4" s="41"/>
      <c r="CM4" s="354" t="s">
        <v>31</v>
      </c>
      <c r="CN4" s="355"/>
      <c r="CO4" s="355"/>
      <c r="CP4" s="355"/>
      <c r="CQ4" s="355"/>
      <c r="CR4" s="355"/>
      <c r="CS4" s="356"/>
      <c r="CT4" s="45" t="s">
        <v>32</v>
      </c>
      <c r="CU4" s="56" t="s">
        <v>33</v>
      </c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57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 s="54" customFormat="1" ht="13.5" customHeight="1">
      <c r="A5" s="45"/>
      <c r="B5" s="58" t="s">
        <v>34</v>
      </c>
      <c r="C5" s="180"/>
      <c r="D5" s="59" t="s">
        <v>35</v>
      </c>
      <c r="E5" s="60" t="s">
        <v>36</v>
      </c>
      <c r="F5" s="60" t="s">
        <v>37</v>
      </c>
      <c r="G5" s="60" t="s">
        <v>38</v>
      </c>
      <c r="H5" s="61" t="s">
        <v>39</v>
      </c>
      <c r="I5" s="62"/>
      <c r="J5" s="61" t="s">
        <v>40</v>
      </c>
      <c r="K5" s="62"/>
      <c r="L5" s="47"/>
      <c r="M5" s="63" t="s">
        <v>41</v>
      </c>
      <c r="N5" s="117"/>
      <c r="O5" s="64" t="s">
        <v>40</v>
      </c>
      <c r="P5" s="63" t="s">
        <v>427</v>
      </c>
      <c r="Q5" s="47"/>
      <c r="R5" s="365"/>
      <c r="S5" s="366"/>
      <c r="T5" s="65"/>
      <c r="U5" s="389"/>
      <c r="V5" s="390"/>
      <c r="W5" s="66"/>
      <c r="X5" s="381"/>
      <c r="Y5" s="382"/>
      <c r="Z5" s="66"/>
      <c r="AA5" s="381"/>
      <c r="AB5" s="382"/>
      <c r="AC5" s="66"/>
      <c r="AD5" s="381"/>
      <c r="AE5" s="382"/>
      <c r="AF5" s="66"/>
      <c r="AG5" s="381"/>
      <c r="AH5" s="382"/>
      <c r="AI5" s="67"/>
      <c r="AJ5" s="381"/>
      <c r="AK5" s="382"/>
      <c r="AL5" s="66"/>
      <c r="AM5" s="381"/>
      <c r="AN5" s="382"/>
      <c r="AO5" s="67"/>
      <c r="AP5" s="369"/>
      <c r="AQ5" s="370"/>
      <c r="AR5" s="68"/>
      <c r="AS5" s="369"/>
      <c r="AT5" s="370"/>
      <c r="AU5" s="68"/>
      <c r="AV5" s="369"/>
      <c r="AW5" s="370"/>
      <c r="AX5" s="67"/>
      <c r="AY5" s="381"/>
      <c r="AZ5" s="382"/>
      <c r="BA5" s="67"/>
      <c r="BB5" s="381"/>
      <c r="BC5" s="382"/>
      <c r="BD5" s="67"/>
      <c r="BE5" s="381"/>
      <c r="BF5" s="382"/>
      <c r="BG5" s="67"/>
      <c r="BH5" s="381"/>
      <c r="BI5" s="382"/>
      <c r="BJ5" s="67"/>
      <c r="BK5" s="369"/>
      <c r="BL5" s="370"/>
      <c r="BM5" s="65"/>
      <c r="BN5" s="365"/>
      <c r="BO5" s="366"/>
      <c r="BP5" s="65"/>
      <c r="BQ5" s="369"/>
      <c r="BR5" s="370"/>
      <c r="BS5" s="65"/>
      <c r="BT5" s="369"/>
      <c r="BU5" s="370"/>
      <c r="BV5" s="65"/>
      <c r="BW5" s="373"/>
      <c r="BX5" s="372"/>
      <c r="BY5" s="67"/>
      <c r="BZ5" s="373"/>
      <c r="CA5" s="372"/>
      <c r="CB5" s="67"/>
      <c r="CC5" s="376"/>
      <c r="CD5" s="375"/>
      <c r="CE5" s="67"/>
      <c r="CF5" s="376"/>
      <c r="CG5" s="375"/>
      <c r="CH5" s="45"/>
      <c r="CI5" s="41"/>
      <c r="CJ5" s="41"/>
      <c r="CK5" s="41"/>
      <c r="CL5" s="41"/>
      <c r="CM5" s="60" t="s">
        <v>35</v>
      </c>
      <c r="CN5" s="60" t="s">
        <v>36</v>
      </c>
      <c r="CO5" s="60" t="s">
        <v>37</v>
      </c>
      <c r="CP5" s="60" t="s">
        <v>38</v>
      </c>
      <c r="CQ5" s="61" t="s">
        <v>39</v>
      </c>
      <c r="CR5" s="62"/>
      <c r="CS5" s="60" t="s">
        <v>40</v>
      </c>
      <c r="CT5" s="45" t="s">
        <v>32</v>
      </c>
      <c r="CU5" s="64" t="s">
        <v>42</v>
      </c>
      <c r="CV5" s="41" t="s">
        <v>32</v>
      </c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57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158" s="44" customFormat="1" ht="13.5" customHeight="1">
      <c r="A6" s="41"/>
      <c r="B6" s="24" t="s">
        <v>43</v>
      </c>
      <c r="C6" s="138" t="s">
        <v>44</v>
      </c>
      <c r="D6" s="70">
        <f aca="true" t="shared" si="0" ref="D6:D16">COUNTA(R6,U6,X6,AA6,AD6,AG6,AJ6,AM6,AP6,AS6,AV6,AY6,BB6,BE6,BH6,BK6,BN6,BQ6,BT6,BW6,BZ6,CC6,CF6)</f>
        <v>19</v>
      </c>
      <c r="E6" s="70">
        <f aca="true" t="shared" si="1" ref="E6:E16">IF(COUNT(R6,U6,X6,AA6,AD6,AG6,AJ6,AM6,AP6,AS6,AV6,AY6,BB6,BE6,BH6,BK6,BN6,BQ6,BT6,BW6,BZ6,CC6,CF6)=0,"-",COUNT(R6,U6,X6,AA6,AD6,AG6,AJ6,AM6,AP6,AS6,AV6,AY6,BB6,BE6,BH6,BK6,BN6,BQ6,BT6,BW6,BZ6,CC6,CB))</f>
        <v>19</v>
      </c>
      <c r="F6" s="70">
        <f aca="true" t="shared" si="2" ref="F6:F16">IF(E6="-","-",COUNTA(S6,V6,Y6,AB6,AE6,AH6,AK6,AN6,AQ6,AT6,AW6,AZ6,BC6,BF6,BI6,BL6,BO6,BR6,BU6,BX6,CA6,CD6,CG6))</f>
        <v>2</v>
      </c>
      <c r="G6" s="70">
        <f aca="true" t="shared" si="3" ref="G6:G16">IF(E6="-","-",SUM(R6:CG6))</f>
        <v>845</v>
      </c>
      <c r="H6" s="71">
        <f aca="true" t="shared" si="4" ref="H6:H16">IF(E6="-","-",MAX(R6:CH6))</f>
        <v>114</v>
      </c>
      <c r="I6" s="70" t="s">
        <v>146</v>
      </c>
      <c r="J6" s="72">
        <f aca="true" t="shared" si="5" ref="J6:J16">IF(E6="-","-",IF(E6-F6=0,G6,G6/(E6-F6)))</f>
        <v>49.705882352941174</v>
      </c>
      <c r="K6" s="70">
        <f aca="true" t="shared" si="6" ref="K6:K16">IF(E6=0,"",IF(E6-F6=0,"*",""))</f>
      </c>
      <c r="L6" s="47"/>
      <c r="M6" s="73">
        <f aca="true" t="shared" si="7" ref="M6:M16">IF(E6="-","-",G6-((E6-F6)*7))</f>
        <v>726</v>
      </c>
      <c r="N6" s="41"/>
      <c r="O6" s="74">
        <f aca="true" t="shared" si="8" ref="O6:O16">IF(CN6="-",IF(E6="-","-",IF(E6-F6=0,G6,G6/(E6-F6))),IF(E6="-",IF(CN6-CO6=0,"-",CP6/(CN6-CO6)),(CP6+G6)/IF(CN6-CO6+E6-F6=0,1,CN6-CO6+E6-F6)))</f>
        <v>58.07920792079208</v>
      </c>
      <c r="P6" s="75">
        <f aca="true" t="shared" si="9" ref="P6:P16">IF(CN6="-",IF(E6="-",CU6,IF((E6-F6)&lt;5,CU6,IF(O6&gt;=40,5,IF(O6&gt;=30,4,IF(O6&gt;=20,3,IF(O6&gt;=10,2,1)))))),IF(E6="-",IF((CN6-CO6)&lt;5,CU6,IF(O6&gt;=40,5,IF(O6&gt;=30,4,IF(O6&gt;=20,3,IF(O6&gt;=10,2,1))))),IF((CN6+E6-CO6-F6)&lt;5,CU6,IF(O6&gt;=40,5,IF(O6&gt;=30,4,IF(O6&gt;=20,3,IF(O6&gt;=10,2,1)))))))</f>
        <v>5</v>
      </c>
      <c r="Q6" s="47"/>
      <c r="R6" s="76">
        <v>29</v>
      </c>
      <c r="S6" s="77"/>
      <c r="T6" s="78"/>
      <c r="U6" s="76">
        <v>32</v>
      </c>
      <c r="V6" s="77"/>
      <c r="W6" s="79"/>
      <c r="X6" s="76">
        <v>0</v>
      </c>
      <c r="Y6" s="77"/>
      <c r="Z6" s="80"/>
      <c r="AA6" s="76">
        <v>20</v>
      </c>
      <c r="AB6" s="77"/>
      <c r="AC6" s="80"/>
      <c r="AD6" s="76">
        <v>12</v>
      </c>
      <c r="AE6" s="77"/>
      <c r="AF6" s="80"/>
      <c r="AG6" s="76">
        <v>54</v>
      </c>
      <c r="AH6" s="77"/>
      <c r="AI6" s="81"/>
      <c r="AJ6" s="76">
        <v>83</v>
      </c>
      <c r="AK6" s="77"/>
      <c r="AL6" s="79"/>
      <c r="AM6" s="76">
        <v>87</v>
      </c>
      <c r="AN6" s="77"/>
      <c r="AO6" s="81"/>
      <c r="AP6" s="76">
        <v>62</v>
      </c>
      <c r="AQ6" s="77" t="s">
        <v>49</v>
      </c>
      <c r="AR6" s="81"/>
      <c r="AS6" s="76">
        <v>22</v>
      </c>
      <c r="AT6" s="77"/>
      <c r="AU6" s="81"/>
      <c r="AV6" s="76">
        <v>17</v>
      </c>
      <c r="AW6" s="77"/>
      <c r="AX6" s="81"/>
      <c r="AY6" s="76">
        <v>10</v>
      </c>
      <c r="AZ6" s="77"/>
      <c r="BA6" s="81"/>
      <c r="BB6" s="76">
        <v>21</v>
      </c>
      <c r="BC6" s="77"/>
      <c r="BD6" s="81"/>
      <c r="BE6" s="76">
        <v>114</v>
      </c>
      <c r="BF6" s="77"/>
      <c r="BG6" s="81"/>
      <c r="BH6" s="76">
        <v>83</v>
      </c>
      <c r="BI6" s="77"/>
      <c r="BJ6" s="81"/>
      <c r="BK6" s="76">
        <v>114</v>
      </c>
      <c r="BL6" s="77" t="s">
        <v>49</v>
      </c>
      <c r="BM6" s="81"/>
      <c r="BN6" s="76">
        <v>70</v>
      </c>
      <c r="BO6" s="77"/>
      <c r="BP6" s="81"/>
      <c r="BQ6" s="76">
        <v>0</v>
      </c>
      <c r="BR6" s="77"/>
      <c r="BS6" s="81"/>
      <c r="BT6" s="76">
        <v>15</v>
      </c>
      <c r="BU6" s="77"/>
      <c r="BV6" s="81"/>
      <c r="BW6" s="84"/>
      <c r="BX6" s="83"/>
      <c r="BY6" s="82"/>
      <c r="BZ6" s="84"/>
      <c r="CA6" s="83"/>
      <c r="CB6" s="83"/>
      <c r="CC6" s="84"/>
      <c r="CD6" s="82"/>
      <c r="CE6" s="82"/>
      <c r="CF6" s="84"/>
      <c r="CG6" s="82"/>
      <c r="CH6" s="41"/>
      <c r="CI6" s="41"/>
      <c r="CJ6" s="41"/>
      <c r="CK6" s="41"/>
      <c r="CL6" s="41"/>
      <c r="CM6" s="85">
        <v>109</v>
      </c>
      <c r="CN6" s="85">
        <v>106</v>
      </c>
      <c r="CO6" s="85">
        <v>22</v>
      </c>
      <c r="CP6" s="85">
        <v>5021</v>
      </c>
      <c r="CQ6" s="71">
        <v>144</v>
      </c>
      <c r="CR6" s="70" t="s">
        <v>146</v>
      </c>
      <c r="CS6" s="74">
        <v>59.773809523809526</v>
      </c>
      <c r="CT6" s="41" t="s">
        <v>145</v>
      </c>
      <c r="CU6" s="75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86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</row>
    <row r="7" spans="1:158" s="44" customFormat="1" ht="13.5" customHeight="1">
      <c r="A7" s="41"/>
      <c r="B7" s="24" t="s">
        <v>47</v>
      </c>
      <c r="C7" s="138" t="s">
        <v>46</v>
      </c>
      <c r="D7" s="70">
        <f t="shared" si="0"/>
        <v>17</v>
      </c>
      <c r="E7" s="70">
        <f t="shared" si="1"/>
        <v>17</v>
      </c>
      <c r="F7" s="70">
        <f t="shared" si="2"/>
        <v>2</v>
      </c>
      <c r="G7" s="70">
        <f t="shared" si="3"/>
        <v>571</v>
      </c>
      <c r="H7" s="71">
        <f t="shared" si="4"/>
        <v>124</v>
      </c>
      <c r="I7" s="70"/>
      <c r="J7" s="72">
        <f t="shared" si="5"/>
        <v>38.06666666666667</v>
      </c>
      <c r="K7" s="70">
        <f t="shared" si="6"/>
      </c>
      <c r="L7" s="47"/>
      <c r="M7" s="73">
        <f t="shared" si="7"/>
        <v>466</v>
      </c>
      <c r="N7" s="41"/>
      <c r="O7" s="74">
        <f t="shared" si="8"/>
        <v>39.08163265306123</v>
      </c>
      <c r="P7" s="75">
        <f t="shared" si="9"/>
        <v>4</v>
      </c>
      <c r="Q7" s="47"/>
      <c r="R7" s="76">
        <v>31</v>
      </c>
      <c r="S7" s="77"/>
      <c r="T7" s="78"/>
      <c r="U7" s="76">
        <v>42</v>
      </c>
      <c r="V7" s="77"/>
      <c r="W7" s="79"/>
      <c r="X7" s="76">
        <v>9</v>
      </c>
      <c r="Y7" s="77"/>
      <c r="Z7" s="79"/>
      <c r="AA7" s="76">
        <v>35</v>
      </c>
      <c r="AB7" s="77" t="s">
        <v>49</v>
      </c>
      <c r="AC7" s="80"/>
      <c r="AD7" s="76">
        <v>3</v>
      </c>
      <c r="AE7" s="77"/>
      <c r="AF7" s="80"/>
      <c r="AG7" s="76">
        <v>66</v>
      </c>
      <c r="AH7" s="77"/>
      <c r="AI7" s="81"/>
      <c r="AJ7" s="76">
        <v>11</v>
      </c>
      <c r="AK7" s="77"/>
      <c r="AL7" s="79"/>
      <c r="AM7" s="76">
        <v>48</v>
      </c>
      <c r="AN7" s="77"/>
      <c r="AO7" s="81"/>
      <c r="AP7" s="76">
        <v>4</v>
      </c>
      <c r="AQ7" s="77"/>
      <c r="AR7" s="81"/>
      <c r="AS7" s="76">
        <v>0</v>
      </c>
      <c r="AT7" s="77"/>
      <c r="AU7" s="81"/>
      <c r="AV7" s="76">
        <v>0</v>
      </c>
      <c r="AW7" s="77"/>
      <c r="AX7" s="81"/>
      <c r="AY7" s="76">
        <v>41</v>
      </c>
      <c r="AZ7" s="77"/>
      <c r="BA7" s="81"/>
      <c r="BB7" s="76">
        <v>73</v>
      </c>
      <c r="BC7" s="77" t="s">
        <v>49</v>
      </c>
      <c r="BD7" s="81"/>
      <c r="BE7" s="76">
        <v>38</v>
      </c>
      <c r="BF7" s="77"/>
      <c r="BG7" s="81"/>
      <c r="BH7" s="76">
        <v>124</v>
      </c>
      <c r="BI7" s="77"/>
      <c r="BJ7" s="81"/>
      <c r="BK7" s="76">
        <v>4</v>
      </c>
      <c r="BL7" s="77"/>
      <c r="BM7" s="81"/>
      <c r="BN7" s="76">
        <v>42</v>
      </c>
      <c r="BO7" s="77"/>
      <c r="BP7" s="81"/>
      <c r="BQ7" s="76"/>
      <c r="BR7" s="77"/>
      <c r="BS7" s="81"/>
      <c r="BT7" s="76"/>
      <c r="BU7" s="77"/>
      <c r="BV7" s="81"/>
      <c r="BW7" s="84"/>
      <c r="BX7" s="83"/>
      <c r="BY7" s="82"/>
      <c r="BZ7" s="84"/>
      <c r="CA7" s="83"/>
      <c r="CB7" s="83"/>
      <c r="CC7" s="84"/>
      <c r="CD7" s="82"/>
      <c r="CE7" s="82"/>
      <c r="CF7" s="84"/>
      <c r="CG7" s="82"/>
      <c r="CH7" s="41"/>
      <c r="CI7" s="41"/>
      <c r="CJ7" s="41"/>
      <c r="CK7" s="41"/>
      <c r="CL7" s="41"/>
      <c r="CM7" s="85">
        <v>43</v>
      </c>
      <c r="CN7" s="85">
        <v>36</v>
      </c>
      <c r="CO7" s="85">
        <v>2</v>
      </c>
      <c r="CP7" s="85">
        <v>1344</v>
      </c>
      <c r="CQ7" s="71">
        <v>131</v>
      </c>
      <c r="CR7" s="70"/>
      <c r="CS7" s="74">
        <v>39.529411764705884</v>
      </c>
      <c r="CT7" s="41" t="s">
        <v>145</v>
      </c>
      <c r="CU7" s="75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86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</row>
    <row r="8" spans="1:158" s="44" customFormat="1" ht="13.5" customHeight="1">
      <c r="A8" s="41"/>
      <c r="B8" s="24" t="s">
        <v>53</v>
      </c>
      <c r="C8" s="138" t="s">
        <v>54</v>
      </c>
      <c r="D8" s="70">
        <f t="shared" si="0"/>
        <v>9</v>
      </c>
      <c r="E8" s="70">
        <f t="shared" si="1"/>
        <v>9</v>
      </c>
      <c r="F8" s="70">
        <f t="shared" si="2"/>
        <v>1</v>
      </c>
      <c r="G8" s="70">
        <f t="shared" si="3"/>
        <v>265</v>
      </c>
      <c r="H8" s="71">
        <f t="shared" si="4"/>
        <v>74</v>
      </c>
      <c r="I8" s="70"/>
      <c r="J8" s="72">
        <f t="shared" si="5"/>
        <v>33.125</v>
      </c>
      <c r="K8" s="70">
        <f t="shared" si="6"/>
      </c>
      <c r="L8" s="47"/>
      <c r="M8" s="73">
        <f t="shared" si="7"/>
        <v>209</v>
      </c>
      <c r="N8" s="41"/>
      <c r="O8" s="74">
        <f t="shared" si="8"/>
        <v>34</v>
      </c>
      <c r="P8" s="75">
        <f t="shared" si="9"/>
        <v>4</v>
      </c>
      <c r="Q8" s="47"/>
      <c r="R8" s="76"/>
      <c r="S8" s="77"/>
      <c r="T8" s="82"/>
      <c r="U8" s="76">
        <v>15</v>
      </c>
      <c r="V8" s="77"/>
      <c r="W8" s="79"/>
      <c r="X8" s="76"/>
      <c r="Y8" s="77"/>
      <c r="Z8" s="80"/>
      <c r="AA8" s="76"/>
      <c r="AB8" s="77"/>
      <c r="AC8" s="80"/>
      <c r="AD8" s="76"/>
      <c r="AE8" s="77"/>
      <c r="AF8" s="80"/>
      <c r="AG8" s="76"/>
      <c r="AH8" s="77"/>
      <c r="AI8" s="81"/>
      <c r="AJ8" s="76"/>
      <c r="AK8" s="77"/>
      <c r="AL8" s="79"/>
      <c r="AM8" s="76">
        <v>42</v>
      </c>
      <c r="AN8" s="77" t="s">
        <v>49</v>
      </c>
      <c r="AO8" s="81"/>
      <c r="AP8" s="76"/>
      <c r="AQ8" s="77"/>
      <c r="AR8" s="81"/>
      <c r="AS8" s="76"/>
      <c r="AT8" s="77"/>
      <c r="AU8" s="81"/>
      <c r="AV8" s="76">
        <v>9</v>
      </c>
      <c r="AW8" s="77"/>
      <c r="AX8" s="81"/>
      <c r="AY8" s="76">
        <v>74</v>
      </c>
      <c r="AZ8" s="77"/>
      <c r="BA8" s="81"/>
      <c r="BB8" s="76"/>
      <c r="BC8" s="77"/>
      <c r="BD8" s="81"/>
      <c r="BE8" s="76">
        <v>22</v>
      </c>
      <c r="BF8" s="77"/>
      <c r="BG8" s="81"/>
      <c r="BH8" s="76"/>
      <c r="BI8" s="77"/>
      <c r="BJ8" s="81"/>
      <c r="BK8" s="76">
        <v>60</v>
      </c>
      <c r="BL8" s="77"/>
      <c r="BM8" s="81"/>
      <c r="BN8" s="76">
        <v>38</v>
      </c>
      <c r="BO8" s="77"/>
      <c r="BP8" s="81"/>
      <c r="BQ8" s="76">
        <v>0</v>
      </c>
      <c r="BR8" s="77"/>
      <c r="BS8" s="81"/>
      <c r="BT8" s="76">
        <v>5</v>
      </c>
      <c r="BU8" s="77"/>
      <c r="BV8" s="81"/>
      <c r="BW8" s="84"/>
      <c r="BX8" s="83"/>
      <c r="BY8" s="82"/>
      <c r="BZ8" s="84"/>
      <c r="CA8" s="83"/>
      <c r="CB8" s="83"/>
      <c r="CC8" s="84"/>
      <c r="CD8" s="82"/>
      <c r="CE8" s="82"/>
      <c r="CF8" s="84"/>
      <c r="CG8" s="82"/>
      <c r="CH8" s="41"/>
      <c r="CI8" s="41"/>
      <c r="CJ8" s="41"/>
      <c r="CK8" s="41"/>
      <c r="CL8" s="41"/>
      <c r="CM8" s="85">
        <v>17</v>
      </c>
      <c r="CN8" s="85">
        <v>16</v>
      </c>
      <c r="CO8" s="85">
        <v>3</v>
      </c>
      <c r="CP8" s="85">
        <v>449</v>
      </c>
      <c r="CQ8" s="71">
        <v>61</v>
      </c>
      <c r="CR8" s="70"/>
      <c r="CS8" s="74">
        <v>34.53846153846154</v>
      </c>
      <c r="CT8" s="41" t="s">
        <v>145</v>
      </c>
      <c r="CU8" s="75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86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</row>
    <row r="9" spans="1:158" s="44" customFormat="1" ht="13.5" customHeight="1">
      <c r="A9" s="41"/>
      <c r="B9" s="24" t="s">
        <v>51</v>
      </c>
      <c r="C9" s="138" t="s">
        <v>52</v>
      </c>
      <c r="D9" s="70">
        <f t="shared" si="0"/>
        <v>7</v>
      </c>
      <c r="E9" s="70">
        <f t="shared" si="1"/>
        <v>7</v>
      </c>
      <c r="F9" s="70">
        <f t="shared" si="2"/>
        <v>1</v>
      </c>
      <c r="G9" s="70">
        <f t="shared" si="3"/>
        <v>192</v>
      </c>
      <c r="H9" s="71">
        <f t="shared" si="4"/>
        <v>65</v>
      </c>
      <c r="I9" s="70" t="s">
        <v>146</v>
      </c>
      <c r="J9" s="72">
        <f t="shared" si="5"/>
        <v>32</v>
      </c>
      <c r="K9" s="70">
        <f t="shared" si="6"/>
      </c>
      <c r="L9" s="47"/>
      <c r="M9" s="73">
        <f t="shared" si="7"/>
        <v>150</v>
      </c>
      <c r="N9" s="87"/>
      <c r="O9" s="74">
        <f t="shared" si="8"/>
        <v>34.4</v>
      </c>
      <c r="P9" s="75">
        <f t="shared" si="9"/>
        <v>4</v>
      </c>
      <c r="Q9" s="47"/>
      <c r="R9" s="76">
        <v>7</v>
      </c>
      <c r="S9" s="77"/>
      <c r="T9" s="78"/>
      <c r="U9" s="76">
        <v>13</v>
      </c>
      <c r="V9" s="77"/>
      <c r="W9" s="79"/>
      <c r="X9" s="76">
        <v>52</v>
      </c>
      <c r="Y9" s="77"/>
      <c r="Z9" s="80"/>
      <c r="AA9" s="76"/>
      <c r="AB9" s="77"/>
      <c r="AC9" s="80"/>
      <c r="AD9" s="76"/>
      <c r="AE9" s="77"/>
      <c r="AF9" s="80"/>
      <c r="AG9" s="76"/>
      <c r="AH9" s="77"/>
      <c r="AI9" s="81"/>
      <c r="AJ9" s="76"/>
      <c r="AK9" s="77"/>
      <c r="AL9" s="79"/>
      <c r="AM9" s="76">
        <v>36</v>
      </c>
      <c r="AN9" s="77"/>
      <c r="AO9" s="81"/>
      <c r="AP9" s="76">
        <v>4</v>
      </c>
      <c r="AQ9" s="77"/>
      <c r="AR9" s="81"/>
      <c r="AS9" s="76">
        <v>65</v>
      </c>
      <c r="AT9" s="77" t="s">
        <v>49</v>
      </c>
      <c r="AU9" s="81"/>
      <c r="AV9" s="76">
        <v>15</v>
      </c>
      <c r="AW9" s="77"/>
      <c r="AX9" s="81"/>
      <c r="AY9" s="76"/>
      <c r="AZ9" s="77"/>
      <c r="BA9" s="81"/>
      <c r="BB9" s="76"/>
      <c r="BC9" s="77"/>
      <c r="BD9" s="81"/>
      <c r="BE9" s="76"/>
      <c r="BF9" s="77"/>
      <c r="BG9" s="81"/>
      <c r="BH9" s="76"/>
      <c r="BI9" s="77"/>
      <c r="BJ9" s="81"/>
      <c r="BK9" s="76"/>
      <c r="BL9" s="77"/>
      <c r="BM9" s="81"/>
      <c r="BN9" s="76"/>
      <c r="BO9" s="77"/>
      <c r="BP9" s="81"/>
      <c r="BQ9" s="76"/>
      <c r="BR9" s="77"/>
      <c r="BS9" s="81"/>
      <c r="BT9" s="76"/>
      <c r="BU9" s="77"/>
      <c r="BV9" s="81"/>
      <c r="BW9" s="84"/>
      <c r="BX9" s="83"/>
      <c r="BY9" s="82"/>
      <c r="BZ9" s="84"/>
      <c r="CA9" s="83"/>
      <c r="CB9" s="83"/>
      <c r="CC9" s="84"/>
      <c r="CD9" s="82"/>
      <c r="CE9" s="82"/>
      <c r="CF9" s="84"/>
      <c r="CG9" s="82"/>
      <c r="CH9" s="41"/>
      <c r="CI9" s="41"/>
      <c r="CJ9" s="41"/>
      <c r="CK9" s="41"/>
      <c r="CL9" s="41"/>
      <c r="CM9" s="85">
        <v>21</v>
      </c>
      <c r="CN9" s="85">
        <v>16</v>
      </c>
      <c r="CO9" s="85">
        <v>2</v>
      </c>
      <c r="CP9" s="85">
        <v>496</v>
      </c>
      <c r="CQ9" s="71">
        <v>139</v>
      </c>
      <c r="CR9" s="70"/>
      <c r="CS9" s="74">
        <v>35.42857142857143</v>
      </c>
      <c r="CT9" s="41" t="s">
        <v>145</v>
      </c>
      <c r="CU9" s="75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86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</row>
    <row r="10" spans="1:158" s="44" customFormat="1" ht="13.5" customHeight="1">
      <c r="A10" s="41"/>
      <c r="B10" s="24" t="s">
        <v>177</v>
      </c>
      <c r="C10" s="138" t="s">
        <v>52</v>
      </c>
      <c r="D10" s="70">
        <f t="shared" si="0"/>
        <v>12</v>
      </c>
      <c r="E10" s="70">
        <f t="shared" si="1"/>
        <v>12</v>
      </c>
      <c r="F10" s="70">
        <f t="shared" si="2"/>
        <v>2</v>
      </c>
      <c r="G10" s="70">
        <f t="shared" si="3"/>
        <v>317</v>
      </c>
      <c r="H10" s="71">
        <f t="shared" si="4"/>
        <v>143</v>
      </c>
      <c r="I10" s="70" t="s">
        <v>146</v>
      </c>
      <c r="J10" s="72">
        <f t="shared" si="5"/>
        <v>31.7</v>
      </c>
      <c r="K10" s="70">
        <f t="shared" si="6"/>
      </c>
      <c r="L10" s="47"/>
      <c r="M10" s="73">
        <f t="shared" si="7"/>
        <v>247</v>
      </c>
      <c r="N10" s="87"/>
      <c r="O10" s="74">
        <f t="shared" si="8"/>
        <v>45.06666666666667</v>
      </c>
      <c r="P10" s="75">
        <f t="shared" si="9"/>
        <v>5</v>
      </c>
      <c r="Q10" s="41"/>
      <c r="R10" s="76">
        <v>4</v>
      </c>
      <c r="S10" s="77"/>
      <c r="T10" s="82"/>
      <c r="U10" s="76">
        <v>25</v>
      </c>
      <c r="V10" s="77"/>
      <c r="W10" s="79"/>
      <c r="X10" s="76">
        <v>37</v>
      </c>
      <c r="Y10" s="77"/>
      <c r="Z10" s="80"/>
      <c r="AA10" s="76">
        <v>51</v>
      </c>
      <c r="AB10" s="77"/>
      <c r="AC10" s="80"/>
      <c r="AD10" s="76">
        <v>143</v>
      </c>
      <c r="AE10" s="77" t="s">
        <v>49</v>
      </c>
      <c r="AF10" s="80"/>
      <c r="AG10" s="76">
        <v>2</v>
      </c>
      <c r="AH10" s="77"/>
      <c r="AI10" s="81"/>
      <c r="AJ10" s="76"/>
      <c r="AK10" s="77"/>
      <c r="AL10" s="79"/>
      <c r="AM10" s="76">
        <v>6</v>
      </c>
      <c r="AN10" s="77"/>
      <c r="AO10" s="81"/>
      <c r="AP10" s="76">
        <v>7</v>
      </c>
      <c r="AQ10" s="77" t="s">
        <v>49</v>
      </c>
      <c r="AR10" s="81"/>
      <c r="AS10" s="76"/>
      <c r="AT10" s="77"/>
      <c r="AU10" s="81"/>
      <c r="AV10" s="76">
        <v>5</v>
      </c>
      <c r="AW10" s="77"/>
      <c r="AX10" s="81"/>
      <c r="AY10" s="76">
        <v>35</v>
      </c>
      <c r="AZ10" s="77"/>
      <c r="BA10" s="81"/>
      <c r="BB10" s="76"/>
      <c r="BC10" s="77"/>
      <c r="BD10" s="81"/>
      <c r="BE10" s="76"/>
      <c r="BF10" s="77"/>
      <c r="BG10" s="81"/>
      <c r="BH10" s="76">
        <v>0</v>
      </c>
      <c r="BI10" s="77"/>
      <c r="BJ10" s="81"/>
      <c r="BK10" s="76"/>
      <c r="BL10" s="77"/>
      <c r="BM10" s="81"/>
      <c r="BN10" s="76"/>
      <c r="BO10" s="77"/>
      <c r="BP10" s="81"/>
      <c r="BQ10" s="76"/>
      <c r="BR10" s="77"/>
      <c r="BS10" s="81"/>
      <c r="BT10" s="76">
        <v>2</v>
      </c>
      <c r="BU10" s="77"/>
      <c r="BV10" s="81"/>
      <c r="BW10" s="84"/>
      <c r="BX10" s="83"/>
      <c r="BY10" s="82"/>
      <c r="BZ10" s="84"/>
      <c r="CA10" s="83"/>
      <c r="CB10" s="83"/>
      <c r="CC10" s="84"/>
      <c r="CD10" s="82"/>
      <c r="CE10" s="82"/>
      <c r="CF10" s="84"/>
      <c r="CG10" s="82"/>
      <c r="CH10" s="41"/>
      <c r="CI10" s="41"/>
      <c r="CJ10" s="41"/>
      <c r="CK10" s="41"/>
      <c r="CL10" s="41"/>
      <c r="CM10" s="85">
        <v>10</v>
      </c>
      <c r="CN10" s="85">
        <v>8</v>
      </c>
      <c r="CO10" s="85">
        <v>3</v>
      </c>
      <c r="CP10" s="85">
        <v>359</v>
      </c>
      <c r="CQ10" s="71">
        <v>132</v>
      </c>
      <c r="CR10" s="70"/>
      <c r="CS10" s="85">
        <v>71.8</v>
      </c>
      <c r="CT10" s="41" t="s">
        <v>145</v>
      </c>
      <c r="CU10" s="75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86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</row>
    <row r="11" spans="1:158" s="44" customFormat="1" ht="13.5" customHeight="1">
      <c r="A11" s="41"/>
      <c r="B11" s="24" t="s">
        <v>50</v>
      </c>
      <c r="C11" s="138" t="s">
        <v>46</v>
      </c>
      <c r="D11" s="70">
        <f t="shared" si="0"/>
        <v>18</v>
      </c>
      <c r="E11" s="70">
        <f t="shared" si="1"/>
        <v>18</v>
      </c>
      <c r="F11" s="70">
        <f t="shared" si="2"/>
        <v>2</v>
      </c>
      <c r="G11" s="70">
        <f t="shared" si="3"/>
        <v>405</v>
      </c>
      <c r="H11" s="71">
        <f t="shared" si="4"/>
        <v>121</v>
      </c>
      <c r="I11" s="70"/>
      <c r="J11" s="72">
        <f t="shared" si="5"/>
        <v>25.3125</v>
      </c>
      <c r="K11" s="70">
        <f t="shared" si="6"/>
      </c>
      <c r="L11" s="47"/>
      <c r="M11" s="73">
        <f t="shared" si="7"/>
        <v>293</v>
      </c>
      <c r="N11" s="41"/>
      <c r="O11" s="74">
        <f t="shared" si="8"/>
        <v>25.53846153846154</v>
      </c>
      <c r="P11" s="75">
        <f t="shared" si="9"/>
        <v>3</v>
      </c>
      <c r="Q11" s="47"/>
      <c r="R11" s="76">
        <v>38</v>
      </c>
      <c r="S11" s="77"/>
      <c r="T11" s="82"/>
      <c r="U11" s="76">
        <v>0</v>
      </c>
      <c r="V11" s="77"/>
      <c r="W11" s="79"/>
      <c r="X11" s="76">
        <v>6</v>
      </c>
      <c r="Y11" s="77"/>
      <c r="Z11" s="79"/>
      <c r="AA11" s="76"/>
      <c r="AB11" s="77"/>
      <c r="AC11" s="79"/>
      <c r="AD11" s="76">
        <v>13</v>
      </c>
      <c r="AE11" s="77"/>
      <c r="AF11" s="79"/>
      <c r="AG11" s="76">
        <v>22</v>
      </c>
      <c r="AH11" s="77"/>
      <c r="AI11" s="88"/>
      <c r="AJ11" s="76">
        <v>5</v>
      </c>
      <c r="AK11" s="77"/>
      <c r="AL11" s="79"/>
      <c r="AM11" s="76">
        <v>10</v>
      </c>
      <c r="AN11" s="77"/>
      <c r="AO11" s="81"/>
      <c r="AP11" s="76">
        <v>31</v>
      </c>
      <c r="AQ11" s="77"/>
      <c r="AR11" s="81"/>
      <c r="AS11" s="76">
        <v>29</v>
      </c>
      <c r="AT11" s="77"/>
      <c r="AU11" s="81"/>
      <c r="AV11" s="76">
        <v>8</v>
      </c>
      <c r="AW11" s="77"/>
      <c r="AX11" s="81"/>
      <c r="AY11" s="76">
        <v>13</v>
      </c>
      <c r="AZ11" s="77"/>
      <c r="BA11" s="81"/>
      <c r="BB11" s="76">
        <v>121</v>
      </c>
      <c r="BC11" s="77" t="s">
        <v>49</v>
      </c>
      <c r="BD11" s="81"/>
      <c r="BE11" s="76">
        <v>41</v>
      </c>
      <c r="BF11" s="77"/>
      <c r="BG11" s="81"/>
      <c r="BH11" s="76">
        <v>0</v>
      </c>
      <c r="BI11" s="77"/>
      <c r="BJ11" s="81"/>
      <c r="BK11" s="76">
        <v>9</v>
      </c>
      <c r="BL11" s="77"/>
      <c r="BM11" s="81"/>
      <c r="BN11" s="76">
        <v>8</v>
      </c>
      <c r="BO11" s="77" t="s">
        <v>49</v>
      </c>
      <c r="BP11" s="81"/>
      <c r="BQ11" s="76">
        <v>33</v>
      </c>
      <c r="BR11" s="77"/>
      <c r="BS11" s="81"/>
      <c r="BT11" s="76">
        <v>18</v>
      </c>
      <c r="BU11" s="77"/>
      <c r="BV11" s="81"/>
      <c r="BW11" s="84"/>
      <c r="BX11" s="83"/>
      <c r="BY11" s="82"/>
      <c r="BZ11" s="84"/>
      <c r="CA11" s="83"/>
      <c r="CB11" s="83"/>
      <c r="CC11" s="84"/>
      <c r="CD11" s="82"/>
      <c r="CE11" s="82"/>
      <c r="CF11" s="84"/>
      <c r="CG11" s="82"/>
      <c r="CH11" s="41"/>
      <c r="CI11" s="41"/>
      <c r="CJ11" s="41"/>
      <c r="CK11" s="41"/>
      <c r="CL11" s="41"/>
      <c r="CM11" s="85">
        <v>48</v>
      </c>
      <c r="CN11" s="85">
        <v>41</v>
      </c>
      <c r="CO11" s="85">
        <v>5</v>
      </c>
      <c r="CP11" s="85">
        <v>923</v>
      </c>
      <c r="CQ11" s="71">
        <v>85</v>
      </c>
      <c r="CR11" s="70"/>
      <c r="CS11" s="74">
        <v>25.63888888888889</v>
      </c>
      <c r="CT11" s="41" t="s">
        <v>145</v>
      </c>
      <c r="CU11" s="75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86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</row>
    <row r="12" spans="1:158" s="44" customFormat="1" ht="13.5" customHeight="1">
      <c r="A12" s="41"/>
      <c r="B12" s="24" t="s">
        <v>55</v>
      </c>
      <c r="C12" s="138" t="s">
        <v>44</v>
      </c>
      <c r="D12" s="70">
        <f t="shared" si="0"/>
        <v>6</v>
      </c>
      <c r="E12" s="70">
        <f t="shared" si="1"/>
        <v>6</v>
      </c>
      <c r="F12" s="70">
        <f t="shared" si="2"/>
        <v>0</v>
      </c>
      <c r="G12" s="70">
        <f t="shared" si="3"/>
        <v>100</v>
      </c>
      <c r="H12" s="71">
        <f t="shared" si="4"/>
        <v>50</v>
      </c>
      <c r="I12" s="70"/>
      <c r="J12" s="72">
        <f t="shared" si="5"/>
        <v>16.666666666666668</v>
      </c>
      <c r="K12" s="70">
        <f t="shared" si="6"/>
      </c>
      <c r="L12" s="47"/>
      <c r="M12" s="73">
        <f t="shared" si="7"/>
        <v>58</v>
      </c>
      <c r="N12" s="41"/>
      <c r="O12" s="74">
        <f t="shared" si="8"/>
        <v>19.458333333333332</v>
      </c>
      <c r="P12" s="75">
        <f t="shared" si="9"/>
        <v>2</v>
      </c>
      <c r="Q12" s="47"/>
      <c r="R12" s="76">
        <v>0</v>
      </c>
      <c r="S12" s="77"/>
      <c r="T12" s="82"/>
      <c r="U12" s="76">
        <v>6</v>
      </c>
      <c r="V12" s="77"/>
      <c r="W12" s="79"/>
      <c r="X12" s="76">
        <v>17</v>
      </c>
      <c r="Y12" s="77"/>
      <c r="Z12" s="80"/>
      <c r="AA12" s="76"/>
      <c r="AB12" s="77"/>
      <c r="AC12" s="80"/>
      <c r="AD12" s="76"/>
      <c r="AE12" s="77"/>
      <c r="AF12" s="80"/>
      <c r="AG12" s="76">
        <v>50</v>
      </c>
      <c r="AH12" s="77"/>
      <c r="AI12" s="81"/>
      <c r="AJ12" s="76">
        <v>7</v>
      </c>
      <c r="AK12" s="77"/>
      <c r="AL12" s="79"/>
      <c r="AM12" s="76"/>
      <c r="AN12" s="77"/>
      <c r="AO12" s="81"/>
      <c r="AP12" s="76"/>
      <c r="AQ12" s="77"/>
      <c r="AR12" s="81"/>
      <c r="AS12" s="76"/>
      <c r="AT12" s="77"/>
      <c r="AU12" s="81"/>
      <c r="AV12" s="76"/>
      <c r="AW12" s="77"/>
      <c r="AX12" s="81"/>
      <c r="AY12" s="76"/>
      <c r="AZ12" s="77"/>
      <c r="BA12" s="81"/>
      <c r="BB12" s="76"/>
      <c r="BC12" s="77"/>
      <c r="BD12" s="81"/>
      <c r="BE12" s="76">
        <v>20</v>
      </c>
      <c r="BF12" s="77"/>
      <c r="BG12" s="81"/>
      <c r="BH12" s="76"/>
      <c r="BI12" s="77"/>
      <c r="BJ12" s="81"/>
      <c r="BK12" s="76"/>
      <c r="BL12" s="77"/>
      <c r="BM12" s="81"/>
      <c r="BN12" s="76"/>
      <c r="BO12" s="77"/>
      <c r="BP12" s="81"/>
      <c r="BQ12" s="76"/>
      <c r="BR12" s="77"/>
      <c r="BS12" s="81"/>
      <c r="BT12" s="76"/>
      <c r="BU12" s="77"/>
      <c r="BV12" s="81"/>
      <c r="BW12" s="84"/>
      <c r="BX12" s="83"/>
      <c r="BY12" s="82"/>
      <c r="BZ12" s="84"/>
      <c r="CA12" s="83"/>
      <c r="CB12" s="83"/>
      <c r="CC12" s="84"/>
      <c r="CD12" s="82"/>
      <c r="CE12" s="82"/>
      <c r="CF12" s="84"/>
      <c r="CG12" s="82"/>
      <c r="CH12" s="41"/>
      <c r="CI12" s="41"/>
      <c r="CJ12" s="41"/>
      <c r="CK12" s="41"/>
      <c r="CL12" s="41"/>
      <c r="CM12" s="85">
        <v>23</v>
      </c>
      <c r="CN12" s="85">
        <v>20</v>
      </c>
      <c r="CO12" s="85">
        <v>2</v>
      </c>
      <c r="CP12" s="85">
        <v>367</v>
      </c>
      <c r="CQ12" s="71">
        <v>72</v>
      </c>
      <c r="CR12" s="70" t="s">
        <v>146</v>
      </c>
      <c r="CS12" s="74">
        <v>20.38888888888889</v>
      </c>
      <c r="CT12" s="41" t="s">
        <v>145</v>
      </c>
      <c r="CU12" s="75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86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</row>
    <row r="13" spans="1:158" s="44" customFormat="1" ht="13.5" customHeight="1">
      <c r="A13" s="41"/>
      <c r="B13" s="24" t="s">
        <v>165</v>
      </c>
      <c r="C13" s="138" t="s">
        <v>46</v>
      </c>
      <c r="D13" s="70">
        <f t="shared" si="0"/>
        <v>12</v>
      </c>
      <c r="E13" s="70">
        <f t="shared" si="1"/>
        <v>8</v>
      </c>
      <c r="F13" s="70">
        <f t="shared" si="2"/>
        <v>2</v>
      </c>
      <c r="G13" s="70">
        <f t="shared" si="3"/>
        <v>95</v>
      </c>
      <c r="H13" s="71">
        <f t="shared" si="4"/>
        <v>41</v>
      </c>
      <c r="I13" s="70"/>
      <c r="J13" s="72">
        <f t="shared" si="5"/>
        <v>15.833333333333334</v>
      </c>
      <c r="K13" s="70">
        <f t="shared" si="6"/>
      </c>
      <c r="L13" s="47"/>
      <c r="M13" s="73">
        <f t="shared" si="7"/>
        <v>53</v>
      </c>
      <c r="N13" s="41"/>
      <c r="O13" s="74">
        <f t="shared" si="8"/>
        <v>16.818181818181817</v>
      </c>
      <c r="P13" s="75">
        <f t="shared" si="9"/>
        <v>2</v>
      </c>
      <c r="Q13" s="41"/>
      <c r="R13" s="76">
        <v>6</v>
      </c>
      <c r="S13" s="77"/>
      <c r="T13" s="78"/>
      <c r="U13" s="76"/>
      <c r="V13" s="77"/>
      <c r="W13" s="79"/>
      <c r="X13" s="76"/>
      <c r="Y13" s="77"/>
      <c r="Z13" s="80"/>
      <c r="AA13" s="76"/>
      <c r="AB13" s="77"/>
      <c r="AC13" s="80"/>
      <c r="AD13" s="76"/>
      <c r="AE13" s="77"/>
      <c r="AF13" s="80"/>
      <c r="AG13" s="76">
        <v>20</v>
      </c>
      <c r="AH13" s="77"/>
      <c r="AI13" s="81"/>
      <c r="AJ13" s="76">
        <v>0</v>
      </c>
      <c r="AK13" s="77"/>
      <c r="AL13" s="79"/>
      <c r="AM13" s="76">
        <v>3</v>
      </c>
      <c r="AN13" s="77" t="s">
        <v>49</v>
      </c>
      <c r="AO13" s="81"/>
      <c r="AP13" s="76"/>
      <c r="AQ13" s="77"/>
      <c r="AR13" s="81"/>
      <c r="AS13" s="76"/>
      <c r="AT13" s="77"/>
      <c r="AU13" s="81"/>
      <c r="AV13" s="76"/>
      <c r="AW13" s="77"/>
      <c r="AX13" s="81"/>
      <c r="AY13" s="76" t="s">
        <v>263</v>
      </c>
      <c r="AZ13" s="77"/>
      <c r="BA13" s="81"/>
      <c r="BB13" s="76" t="s">
        <v>263</v>
      </c>
      <c r="BC13" s="77"/>
      <c r="BD13" s="81"/>
      <c r="BE13" s="76" t="s">
        <v>263</v>
      </c>
      <c r="BF13" s="77"/>
      <c r="BG13" s="81"/>
      <c r="BH13" s="76">
        <v>6</v>
      </c>
      <c r="BI13" s="77" t="s">
        <v>49</v>
      </c>
      <c r="BJ13" s="81"/>
      <c r="BK13" s="76">
        <v>8</v>
      </c>
      <c r="BL13" s="77"/>
      <c r="BM13" s="81"/>
      <c r="BN13" s="76" t="s">
        <v>263</v>
      </c>
      <c r="BO13" s="77"/>
      <c r="BP13" s="81"/>
      <c r="BQ13" s="76">
        <v>41</v>
      </c>
      <c r="BR13" s="77"/>
      <c r="BS13" s="81"/>
      <c r="BT13" s="76">
        <v>11</v>
      </c>
      <c r="BU13" s="77"/>
      <c r="BV13" s="81"/>
      <c r="BW13" s="84"/>
      <c r="BX13" s="83"/>
      <c r="BY13" s="82"/>
      <c r="BZ13" s="84"/>
      <c r="CA13" s="83"/>
      <c r="CB13" s="83"/>
      <c r="CC13" s="84"/>
      <c r="CD13" s="82"/>
      <c r="CE13" s="82"/>
      <c r="CF13" s="84"/>
      <c r="CG13" s="82"/>
      <c r="CH13" s="41"/>
      <c r="CI13" s="41"/>
      <c r="CJ13" s="41"/>
      <c r="CK13" s="41"/>
      <c r="CL13" s="41"/>
      <c r="CM13" s="85">
        <v>6</v>
      </c>
      <c r="CN13" s="85">
        <v>5</v>
      </c>
      <c r="CO13" s="85">
        <v>0</v>
      </c>
      <c r="CP13" s="85">
        <v>90</v>
      </c>
      <c r="CQ13" s="71">
        <v>55</v>
      </c>
      <c r="CR13" s="70"/>
      <c r="CS13" s="74">
        <v>18</v>
      </c>
      <c r="CT13" s="41" t="s">
        <v>145</v>
      </c>
      <c r="CU13" s="75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86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</row>
    <row r="14" spans="1:158" s="44" customFormat="1" ht="13.5" customHeight="1">
      <c r="A14" s="41"/>
      <c r="B14" s="24" t="s">
        <v>45</v>
      </c>
      <c r="C14" s="138" t="s">
        <v>46</v>
      </c>
      <c r="D14" s="70">
        <f t="shared" si="0"/>
        <v>9</v>
      </c>
      <c r="E14" s="70">
        <f t="shared" si="1"/>
        <v>7</v>
      </c>
      <c r="F14" s="70">
        <f t="shared" si="2"/>
        <v>0</v>
      </c>
      <c r="G14" s="70">
        <f t="shared" si="3"/>
        <v>102</v>
      </c>
      <c r="H14" s="71">
        <f t="shared" si="4"/>
        <v>28</v>
      </c>
      <c r="I14" s="70"/>
      <c r="J14" s="72">
        <f t="shared" si="5"/>
        <v>14.571428571428571</v>
      </c>
      <c r="K14" s="70">
        <f t="shared" si="6"/>
      </c>
      <c r="L14" s="47"/>
      <c r="M14" s="73">
        <f t="shared" si="7"/>
        <v>53</v>
      </c>
      <c r="N14" s="87"/>
      <c r="O14" s="74">
        <f t="shared" si="8"/>
        <v>29.05</v>
      </c>
      <c r="P14" s="75">
        <f t="shared" si="9"/>
        <v>3</v>
      </c>
      <c r="Q14" s="47"/>
      <c r="R14" s="76"/>
      <c r="S14" s="77"/>
      <c r="T14" s="82"/>
      <c r="U14" s="76">
        <v>6</v>
      </c>
      <c r="V14" s="77"/>
      <c r="W14" s="79"/>
      <c r="X14" s="76"/>
      <c r="Y14" s="77"/>
      <c r="Z14" s="79"/>
      <c r="AA14" s="76">
        <v>0</v>
      </c>
      <c r="AB14" s="77"/>
      <c r="AC14" s="80"/>
      <c r="AD14" s="76"/>
      <c r="AE14" s="77"/>
      <c r="AF14" s="80"/>
      <c r="AG14" s="76"/>
      <c r="AH14" s="77"/>
      <c r="AI14" s="81"/>
      <c r="AJ14" s="76">
        <v>13</v>
      </c>
      <c r="AK14" s="77"/>
      <c r="AL14" s="79"/>
      <c r="AM14" s="76">
        <v>21</v>
      </c>
      <c r="AN14" s="77"/>
      <c r="AO14" s="81"/>
      <c r="AP14" s="76"/>
      <c r="AQ14" s="77"/>
      <c r="AR14" s="81"/>
      <c r="AS14" s="76">
        <v>20</v>
      </c>
      <c r="AT14" s="77"/>
      <c r="AU14" s="81"/>
      <c r="AV14" s="76">
        <v>28</v>
      </c>
      <c r="AW14" s="77"/>
      <c r="AX14" s="81"/>
      <c r="AY14" s="76"/>
      <c r="AZ14" s="77"/>
      <c r="BA14" s="81"/>
      <c r="BB14" s="76" t="s">
        <v>263</v>
      </c>
      <c r="BC14" s="77"/>
      <c r="BD14" s="81"/>
      <c r="BE14" s="76"/>
      <c r="BF14" s="77"/>
      <c r="BG14" s="81"/>
      <c r="BH14" s="76" t="s">
        <v>263</v>
      </c>
      <c r="BI14" s="77"/>
      <c r="BJ14" s="81"/>
      <c r="BK14" s="76"/>
      <c r="BL14" s="77"/>
      <c r="BM14" s="81"/>
      <c r="BN14" s="76">
        <v>14</v>
      </c>
      <c r="BO14" s="77"/>
      <c r="BP14" s="81"/>
      <c r="BQ14" s="76"/>
      <c r="BR14" s="77"/>
      <c r="BS14" s="81"/>
      <c r="BT14" s="76"/>
      <c r="BU14" s="77"/>
      <c r="BV14" s="81"/>
      <c r="BW14" s="84"/>
      <c r="BX14" s="83"/>
      <c r="BY14" s="82"/>
      <c r="BZ14" s="84"/>
      <c r="CA14" s="83"/>
      <c r="CB14" s="83"/>
      <c r="CC14" s="84"/>
      <c r="CD14" s="82"/>
      <c r="CE14" s="82"/>
      <c r="CF14" s="84"/>
      <c r="CG14" s="82"/>
      <c r="CH14" s="41"/>
      <c r="CI14" s="41"/>
      <c r="CJ14" s="41"/>
      <c r="CK14" s="41"/>
      <c r="CL14" s="41"/>
      <c r="CM14" s="85">
        <v>19</v>
      </c>
      <c r="CN14" s="85">
        <v>14</v>
      </c>
      <c r="CO14" s="85">
        <v>1</v>
      </c>
      <c r="CP14" s="85">
        <v>479</v>
      </c>
      <c r="CQ14" s="71">
        <v>121</v>
      </c>
      <c r="CR14" s="70"/>
      <c r="CS14" s="74">
        <v>36.84615384615385</v>
      </c>
      <c r="CT14" s="41" t="s">
        <v>145</v>
      </c>
      <c r="CU14" s="75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86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</row>
    <row r="15" spans="1:158" s="44" customFormat="1" ht="13.5" customHeight="1">
      <c r="A15" s="41"/>
      <c r="B15" s="24" t="s">
        <v>58</v>
      </c>
      <c r="C15" s="138" t="s">
        <v>54</v>
      </c>
      <c r="D15" s="70">
        <f t="shared" si="0"/>
        <v>13</v>
      </c>
      <c r="E15" s="70">
        <f t="shared" si="1"/>
        <v>8</v>
      </c>
      <c r="F15" s="70">
        <f t="shared" si="2"/>
        <v>1</v>
      </c>
      <c r="G15" s="70">
        <f t="shared" si="3"/>
        <v>102</v>
      </c>
      <c r="H15" s="71">
        <f t="shared" si="4"/>
        <v>44</v>
      </c>
      <c r="I15" s="70"/>
      <c r="J15" s="72">
        <f t="shared" si="5"/>
        <v>14.571428571428571</v>
      </c>
      <c r="K15" s="70">
        <f t="shared" si="6"/>
      </c>
      <c r="L15" s="47"/>
      <c r="M15" s="73">
        <f t="shared" si="7"/>
        <v>53</v>
      </c>
      <c r="N15" s="41"/>
      <c r="O15" s="74">
        <f t="shared" si="8"/>
        <v>17.68421052631579</v>
      </c>
      <c r="P15" s="75">
        <f t="shared" si="9"/>
        <v>2</v>
      </c>
      <c r="Q15" s="47"/>
      <c r="R15" s="76">
        <v>1</v>
      </c>
      <c r="S15" s="77"/>
      <c r="T15" s="82"/>
      <c r="U15" s="76">
        <v>26</v>
      </c>
      <c r="V15" s="77"/>
      <c r="W15" s="79"/>
      <c r="X15" s="76">
        <v>7</v>
      </c>
      <c r="Y15" s="77"/>
      <c r="Z15" s="81"/>
      <c r="AA15" s="76">
        <v>0</v>
      </c>
      <c r="AB15" s="77"/>
      <c r="AC15" s="81"/>
      <c r="AD15" s="76"/>
      <c r="AE15" s="77"/>
      <c r="AF15" s="80"/>
      <c r="AG15" s="76">
        <v>24</v>
      </c>
      <c r="AH15" s="77" t="s">
        <v>49</v>
      </c>
      <c r="AI15" s="81"/>
      <c r="AJ15" s="76"/>
      <c r="AK15" s="77"/>
      <c r="AL15" s="79"/>
      <c r="AM15" s="76">
        <v>44</v>
      </c>
      <c r="AN15" s="77"/>
      <c r="AO15" s="81"/>
      <c r="AP15" s="76" t="s">
        <v>263</v>
      </c>
      <c r="AQ15" s="77"/>
      <c r="AR15" s="81"/>
      <c r="AS15" s="76" t="s">
        <v>263</v>
      </c>
      <c r="AT15" s="77"/>
      <c r="AU15" s="81"/>
      <c r="AV15" s="76">
        <v>0</v>
      </c>
      <c r="AW15" s="77"/>
      <c r="AX15" s="81"/>
      <c r="AY15" s="76">
        <v>0</v>
      </c>
      <c r="AZ15" s="77"/>
      <c r="BA15" s="81"/>
      <c r="BB15" s="76" t="s">
        <v>263</v>
      </c>
      <c r="BC15" s="77"/>
      <c r="BD15" s="81"/>
      <c r="BE15" s="76"/>
      <c r="BF15" s="77"/>
      <c r="BG15" s="81"/>
      <c r="BH15" s="76"/>
      <c r="BI15" s="77"/>
      <c r="BJ15" s="81"/>
      <c r="BK15" s="76" t="s">
        <v>263</v>
      </c>
      <c r="BL15" s="77"/>
      <c r="BM15" s="81"/>
      <c r="BN15" s="76" t="s">
        <v>263</v>
      </c>
      <c r="BO15" s="77"/>
      <c r="BP15" s="81"/>
      <c r="BQ15" s="76"/>
      <c r="BR15" s="77"/>
      <c r="BS15" s="81"/>
      <c r="BT15" s="76"/>
      <c r="BU15" s="77"/>
      <c r="BV15" s="81"/>
      <c r="BW15" s="84"/>
      <c r="BX15" s="83"/>
      <c r="BY15" s="82"/>
      <c r="BZ15" s="84"/>
      <c r="CA15" s="83"/>
      <c r="CB15" s="83"/>
      <c r="CC15" s="84"/>
      <c r="CD15" s="82"/>
      <c r="CE15" s="82"/>
      <c r="CF15" s="84"/>
      <c r="CG15" s="82"/>
      <c r="CH15" s="41"/>
      <c r="CI15" s="41"/>
      <c r="CJ15" s="41"/>
      <c r="CK15" s="41"/>
      <c r="CL15" s="41"/>
      <c r="CM15" s="85">
        <v>26</v>
      </c>
      <c r="CN15" s="85">
        <v>18</v>
      </c>
      <c r="CO15" s="85">
        <v>6</v>
      </c>
      <c r="CP15" s="85">
        <v>234</v>
      </c>
      <c r="CQ15" s="71">
        <v>72</v>
      </c>
      <c r="CR15" s="70"/>
      <c r="CS15" s="74">
        <v>19.5</v>
      </c>
      <c r="CT15" s="41" t="s">
        <v>145</v>
      </c>
      <c r="CU15" s="75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</row>
    <row r="16" spans="1:158" s="44" customFormat="1" ht="13.5" customHeight="1">
      <c r="A16" s="41"/>
      <c r="B16" s="24" t="s">
        <v>307</v>
      </c>
      <c r="C16" s="138" t="s">
        <v>44</v>
      </c>
      <c r="D16" s="70">
        <f t="shared" si="0"/>
        <v>8</v>
      </c>
      <c r="E16" s="70">
        <f t="shared" si="1"/>
        <v>7</v>
      </c>
      <c r="F16" s="70">
        <f t="shared" si="2"/>
        <v>1</v>
      </c>
      <c r="G16" s="70">
        <f t="shared" si="3"/>
        <v>77</v>
      </c>
      <c r="H16" s="71">
        <f t="shared" si="4"/>
        <v>43</v>
      </c>
      <c r="I16" s="70"/>
      <c r="J16" s="72">
        <f t="shared" si="5"/>
        <v>12.833333333333334</v>
      </c>
      <c r="K16" s="70">
        <f t="shared" si="6"/>
      </c>
      <c r="L16" s="47"/>
      <c r="M16" s="73">
        <f t="shared" si="7"/>
        <v>35</v>
      </c>
      <c r="N16" s="41"/>
      <c r="O16" s="74">
        <f t="shared" si="8"/>
        <v>12.833333333333334</v>
      </c>
      <c r="P16" s="75">
        <f t="shared" si="9"/>
        <v>2</v>
      </c>
      <c r="Q16" s="41"/>
      <c r="R16" s="76"/>
      <c r="S16" s="77"/>
      <c r="T16" s="82"/>
      <c r="U16" s="76"/>
      <c r="V16" s="77"/>
      <c r="W16" s="79"/>
      <c r="X16" s="76">
        <v>11</v>
      </c>
      <c r="Y16" s="77"/>
      <c r="Z16" s="80"/>
      <c r="AA16" s="76">
        <v>18</v>
      </c>
      <c r="AB16" s="77"/>
      <c r="AC16" s="80"/>
      <c r="AD16" s="76">
        <v>0</v>
      </c>
      <c r="AE16" s="77" t="s">
        <v>49</v>
      </c>
      <c r="AF16" s="80"/>
      <c r="AG16" s="76">
        <v>1</v>
      </c>
      <c r="AH16" s="77"/>
      <c r="AI16" s="81"/>
      <c r="AJ16" s="76"/>
      <c r="AK16" s="77"/>
      <c r="AL16" s="79"/>
      <c r="AM16" s="76"/>
      <c r="AN16" s="77"/>
      <c r="AO16" s="81"/>
      <c r="AP16" s="76">
        <v>43</v>
      </c>
      <c r="AQ16" s="77"/>
      <c r="AR16" s="81"/>
      <c r="AS16" s="76"/>
      <c r="AT16" s="77"/>
      <c r="AU16" s="81"/>
      <c r="AV16" s="76"/>
      <c r="AW16" s="77"/>
      <c r="AX16" s="81"/>
      <c r="AY16" s="76"/>
      <c r="AZ16" s="77"/>
      <c r="BA16" s="81"/>
      <c r="BB16" s="76" t="s">
        <v>263</v>
      </c>
      <c r="BC16" s="77"/>
      <c r="BD16" s="81"/>
      <c r="BE16" s="76"/>
      <c r="BF16" s="77"/>
      <c r="BG16" s="81"/>
      <c r="BH16" s="76"/>
      <c r="BI16" s="77"/>
      <c r="BJ16" s="81"/>
      <c r="BK16" s="76"/>
      <c r="BL16" s="77"/>
      <c r="BM16" s="81"/>
      <c r="BN16" s="76"/>
      <c r="BO16" s="77"/>
      <c r="BP16" s="81"/>
      <c r="BQ16" s="76">
        <v>4</v>
      </c>
      <c r="BR16" s="77"/>
      <c r="BS16" s="81"/>
      <c r="BT16" s="76">
        <v>0</v>
      </c>
      <c r="BU16" s="77"/>
      <c r="BV16" s="81"/>
      <c r="BW16" s="84"/>
      <c r="BX16" s="83"/>
      <c r="BY16" s="82"/>
      <c r="BZ16" s="84"/>
      <c r="CA16" s="83"/>
      <c r="CB16" s="83"/>
      <c r="CC16" s="84"/>
      <c r="CD16" s="82"/>
      <c r="CE16" s="82"/>
      <c r="CF16" s="84"/>
      <c r="CG16" s="82"/>
      <c r="CH16" s="41"/>
      <c r="CI16" s="41"/>
      <c r="CJ16" s="41"/>
      <c r="CK16" s="41"/>
      <c r="CL16" s="41"/>
      <c r="CM16" s="85"/>
      <c r="CN16" s="85"/>
      <c r="CO16" s="85"/>
      <c r="CP16" s="85"/>
      <c r="CQ16" s="71"/>
      <c r="CR16" s="70"/>
      <c r="CS16" s="74"/>
      <c r="CT16" s="41"/>
      <c r="CU16" s="89">
        <v>2</v>
      </c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86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</row>
    <row r="17" spans="1:155" s="44" customFormat="1" ht="13.5" customHeight="1">
      <c r="A17" s="41"/>
      <c r="B17" s="90"/>
      <c r="C17" s="90"/>
      <c r="D17" s="91"/>
      <c r="E17" s="91"/>
      <c r="F17" s="91"/>
      <c r="G17" s="91"/>
      <c r="H17" s="91"/>
      <c r="I17" s="91"/>
      <c r="J17" s="91"/>
      <c r="K17" s="91"/>
      <c r="L17" s="92"/>
      <c r="M17" s="91"/>
      <c r="N17" s="93"/>
      <c r="O17" s="94"/>
      <c r="P17" s="94"/>
      <c r="Q17" s="41"/>
      <c r="R17" s="94"/>
      <c r="S17" s="95"/>
      <c r="T17" s="16"/>
      <c r="U17" s="94"/>
      <c r="V17" s="94"/>
      <c r="W17" s="96"/>
      <c r="X17" s="94"/>
      <c r="Y17" s="95"/>
      <c r="Z17" s="16"/>
      <c r="AA17" s="94"/>
      <c r="AB17" s="94"/>
      <c r="AC17" s="96"/>
      <c r="AD17" s="94"/>
      <c r="AE17" s="95"/>
      <c r="AF17" s="16"/>
      <c r="AG17" s="94"/>
      <c r="AH17" s="94"/>
      <c r="AI17" s="96"/>
      <c r="AJ17" s="94"/>
      <c r="AK17" s="95"/>
      <c r="AL17" s="16"/>
      <c r="AM17" s="94"/>
      <c r="AN17" s="94"/>
      <c r="AO17" s="16"/>
      <c r="AP17" s="94"/>
      <c r="AQ17" s="94"/>
      <c r="AR17" s="16"/>
      <c r="AS17" s="94"/>
      <c r="AT17" s="94"/>
      <c r="AU17" s="16"/>
      <c r="AV17" s="94"/>
      <c r="AW17" s="94"/>
      <c r="AX17" s="97"/>
      <c r="AY17" s="94"/>
      <c r="AZ17" s="98"/>
      <c r="BA17" s="97"/>
      <c r="BB17" s="94"/>
      <c r="BC17" s="98"/>
      <c r="BD17" s="93"/>
      <c r="BE17" s="94"/>
      <c r="BF17" s="94"/>
      <c r="BG17" s="41"/>
      <c r="BH17" s="94"/>
      <c r="BI17" s="94"/>
      <c r="BJ17" s="41"/>
      <c r="BK17" s="94"/>
      <c r="BL17" s="94"/>
      <c r="BM17" s="41"/>
      <c r="BN17" s="94"/>
      <c r="BO17" s="94"/>
      <c r="BP17" s="41"/>
      <c r="BQ17" s="94"/>
      <c r="BR17" s="94"/>
      <c r="BS17" s="41"/>
      <c r="BT17" s="94"/>
      <c r="BU17" s="94"/>
      <c r="BV17" s="41"/>
      <c r="BW17" s="16"/>
      <c r="BX17" s="16"/>
      <c r="BY17" s="16"/>
      <c r="BZ17" s="16"/>
      <c r="CA17" s="16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94"/>
      <c r="CN17" s="94"/>
      <c r="CO17" s="94"/>
      <c r="CP17" s="94"/>
      <c r="CQ17" s="94"/>
      <c r="CR17" s="94"/>
      <c r="CS17" s="94"/>
      <c r="CT17" s="41"/>
      <c r="CU17" s="94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</row>
    <row r="18" spans="1:155" s="44" customFormat="1" ht="13.5" customHeight="1">
      <c r="A18" s="41"/>
      <c r="B18" s="107"/>
      <c r="C18" s="107"/>
      <c r="D18" s="92"/>
      <c r="E18" s="92"/>
      <c r="F18" s="92"/>
      <c r="G18" s="92"/>
      <c r="H18" s="92"/>
      <c r="I18" s="92"/>
      <c r="J18" s="92"/>
      <c r="K18" s="92"/>
      <c r="L18" s="92"/>
      <c r="M18" s="96"/>
      <c r="N18" s="96"/>
      <c r="O18" s="385" t="s">
        <v>75</v>
      </c>
      <c r="P18" s="386"/>
      <c r="Q18" s="41"/>
      <c r="R18" s="16"/>
      <c r="S18" s="96"/>
      <c r="T18" s="16"/>
      <c r="U18" s="16"/>
      <c r="V18" s="16"/>
      <c r="W18" s="96"/>
      <c r="X18" s="16"/>
      <c r="Y18" s="96"/>
      <c r="Z18" s="16"/>
      <c r="AA18" s="16"/>
      <c r="AB18" s="16"/>
      <c r="AC18" s="96"/>
      <c r="AD18" s="16"/>
      <c r="AE18" s="96"/>
      <c r="AF18" s="16"/>
      <c r="AG18" s="16"/>
      <c r="AH18" s="16"/>
      <c r="AI18" s="96"/>
      <c r="AJ18" s="16"/>
      <c r="AK18" s="9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97"/>
      <c r="AY18" s="16"/>
      <c r="AZ18" s="97"/>
      <c r="BA18" s="97"/>
      <c r="BB18" s="16"/>
      <c r="BC18" s="97"/>
      <c r="BD18" s="93"/>
      <c r="BE18" s="16"/>
      <c r="BF18" s="16"/>
      <c r="BG18" s="41"/>
      <c r="BH18" s="16"/>
      <c r="BI18" s="16"/>
      <c r="BJ18" s="41"/>
      <c r="BK18" s="16"/>
      <c r="BL18" s="16"/>
      <c r="BM18" s="41"/>
      <c r="BN18" s="16"/>
      <c r="BO18" s="16"/>
      <c r="BP18" s="41"/>
      <c r="BQ18" s="16"/>
      <c r="BR18" s="16"/>
      <c r="BS18" s="41"/>
      <c r="BT18" s="16"/>
      <c r="BU18" s="16"/>
      <c r="BV18" s="41"/>
      <c r="BW18" s="16"/>
      <c r="BX18" s="16"/>
      <c r="BY18" s="16"/>
      <c r="BZ18" s="16"/>
      <c r="CA18" s="16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94"/>
      <c r="CN18" s="94"/>
      <c r="CO18" s="94"/>
      <c r="CP18" s="94"/>
      <c r="CQ18" s="94"/>
      <c r="CR18" s="94"/>
      <c r="CS18" s="94"/>
      <c r="CT18" s="41"/>
      <c r="CU18" s="94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</row>
    <row r="19" spans="1:154" s="44" customFormat="1" ht="13.5" customHeight="1">
      <c r="A19" s="41"/>
      <c r="B19" s="107"/>
      <c r="C19" s="252"/>
      <c r="D19" s="92"/>
      <c r="E19" s="92"/>
      <c r="F19" s="92"/>
      <c r="G19" s="92"/>
      <c r="H19" s="92"/>
      <c r="I19" s="92"/>
      <c r="J19" s="92"/>
      <c r="K19" s="92"/>
      <c r="L19" s="47"/>
      <c r="M19" s="55" t="s">
        <v>30</v>
      </c>
      <c r="N19" s="117"/>
      <c r="O19" s="383" t="s">
        <v>31</v>
      </c>
      <c r="P19" s="384"/>
      <c r="Q19" s="47"/>
      <c r="R19" s="16"/>
      <c r="S19" s="96"/>
      <c r="T19" s="96"/>
      <c r="U19" s="16"/>
      <c r="V19" s="96"/>
      <c r="W19" s="96"/>
      <c r="X19" s="16"/>
      <c r="Y19" s="96"/>
      <c r="Z19" s="96"/>
      <c r="AA19" s="16"/>
      <c r="AB19" s="96"/>
      <c r="AC19" s="96"/>
      <c r="AD19" s="16"/>
      <c r="AE19" s="96"/>
      <c r="AF19" s="96"/>
      <c r="AG19" s="16"/>
      <c r="AH19" s="96"/>
      <c r="AI19" s="96"/>
      <c r="AJ19" s="16"/>
      <c r="AK19" s="96"/>
      <c r="AL19" s="96"/>
      <c r="AM19" s="16"/>
      <c r="AN19" s="96"/>
      <c r="AO19" s="96"/>
      <c r="AP19" s="16"/>
      <c r="AQ19" s="96"/>
      <c r="AR19" s="96"/>
      <c r="AS19" s="16"/>
      <c r="AT19" s="96"/>
      <c r="AU19" s="96"/>
      <c r="AV19" s="16"/>
      <c r="AW19" s="96"/>
      <c r="AX19" s="96"/>
      <c r="AY19" s="16"/>
      <c r="AZ19" s="96"/>
      <c r="BA19" s="96"/>
      <c r="BB19" s="16"/>
      <c r="BC19" s="96"/>
      <c r="BD19" s="96"/>
      <c r="BE19" s="16"/>
      <c r="BF19" s="96"/>
      <c r="BG19" s="96"/>
      <c r="BH19" s="16"/>
      <c r="BI19" s="96"/>
      <c r="BJ19" s="96"/>
      <c r="BK19" s="16"/>
      <c r="BL19" s="96"/>
      <c r="BM19" s="96"/>
      <c r="BN19" s="16"/>
      <c r="BO19" s="96"/>
      <c r="BP19" s="41"/>
      <c r="BQ19" s="16"/>
      <c r="BR19" s="96"/>
      <c r="BS19" s="16"/>
      <c r="BT19" s="16"/>
      <c r="BU19" s="96"/>
      <c r="BV19" s="41"/>
      <c r="BW19" s="16"/>
      <c r="BX19" s="16"/>
      <c r="BY19" s="16"/>
      <c r="BZ19" s="16"/>
      <c r="CA19" s="16"/>
      <c r="CB19" s="41"/>
      <c r="CC19" s="41"/>
      <c r="CD19" s="41"/>
      <c r="CE19" s="41"/>
      <c r="CF19" s="41"/>
      <c r="CG19" s="41"/>
      <c r="CH19" s="41"/>
      <c r="CI19" s="16"/>
      <c r="CJ19" s="16"/>
      <c r="CK19" s="16"/>
      <c r="CL19" s="41"/>
      <c r="CM19" s="354" t="s">
        <v>31</v>
      </c>
      <c r="CN19" s="355"/>
      <c r="CO19" s="355"/>
      <c r="CP19" s="355"/>
      <c r="CQ19" s="355"/>
      <c r="CR19" s="355"/>
      <c r="CS19" s="356"/>
      <c r="CT19" s="117" t="s">
        <v>32</v>
      </c>
      <c r="CU19" s="56" t="s">
        <v>33</v>
      </c>
      <c r="CV19" s="41"/>
      <c r="CW19" s="16"/>
      <c r="CX19" s="16"/>
      <c r="CY19" s="16"/>
      <c r="CZ19" s="16"/>
      <c r="DA19" s="41"/>
      <c r="DB19" s="16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54" s="44" customFormat="1" ht="13.5" customHeight="1">
      <c r="A20" s="41"/>
      <c r="B20" s="58" t="s">
        <v>71</v>
      </c>
      <c r="C20" s="253"/>
      <c r="D20" s="59" t="s">
        <v>35</v>
      </c>
      <c r="E20" s="60" t="s">
        <v>36</v>
      </c>
      <c r="F20" s="60" t="s">
        <v>37</v>
      </c>
      <c r="G20" s="60" t="s">
        <v>38</v>
      </c>
      <c r="H20" s="61" t="s">
        <v>39</v>
      </c>
      <c r="I20" s="62"/>
      <c r="J20" s="61" t="s">
        <v>40</v>
      </c>
      <c r="K20" s="62"/>
      <c r="L20" s="47"/>
      <c r="M20" s="63" t="s">
        <v>41</v>
      </c>
      <c r="N20" s="117"/>
      <c r="O20" s="60" t="s">
        <v>40</v>
      </c>
      <c r="P20" s="63" t="s">
        <v>427</v>
      </c>
      <c r="Q20" s="47"/>
      <c r="R20" s="109"/>
      <c r="S20" s="110"/>
      <c r="T20" s="16"/>
      <c r="U20" s="109"/>
      <c r="V20" s="110"/>
      <c r="W20" s="16"/>
      <c r="X20" s="109"/>
      <c r="Y20" s="110"/>
      <c r="Z20" s="16"/>
      <c r="AA20" s="109"/>
      <c r="AB20" s="110"/>
      <c r="AC20" s="16"/>
      <c r="AD20" s="109"/>
      <c r="AE20" s="110"/>
      <c r="AF20" s="16"/>
      <c r="AG20" s="109"/>
      <c r="AH20" s="110"/>
      <c r="AI20" s="16"/>
      <c r="AJ20" s="109"/>
      <c r="AK20" s="110"/>
      <c r="AL20" s="16"/>
      <c r="AM20" s="109"/>
      <c r="AN20" s="110"/>
      <c r="AO20" s="16"/>
      <c r="AP20" s="109"/>
      <c r="AQ20" s="110"/>
      <c r="AR20" s="16"/>
      <c r="AS20" s="109"/>
      <c r="AT20" s="110"/>
      <c r="AU20" s="16"/>
      <c r="AV20" s="109"/>
      <c r="AW20" s="110"/>
      <c r="AX20" s="16"/>
      <c r="AY20" s="109"/>
      <c r="AZ20" s="110"/>
      <c r="BA20" s="16"/>
      <c r="BB20" s="109"/>
      <c r="BC20" s="110"/>
      <c r="BD20" s="16"/>
      <c r="BE20" s="109"/>
      <c r="BF20" s="110"/>
      <c r="BG20" s="16"/>
      <c r="BH20" s="109"/>
      <c r="BI20" s="110"/>
      <c r="BJ20" s="16"/>
      <c r="BK20" s="109"/>
      <c r="BL20" s="110"/>
      <c r="BM20" s="16"/>
      <c r="BN20" s="109"/>
      <c r="BO20" s="110"/>
      <c r="BP20" s="41"/>
      <c r="BQ20" s="109"/>
      <c r="BR20" s="110"/>
      <c r="BS20" s="16"/>
      <c r="BT20" s="109"/>
      <c r="BU20" s="110"/>
      <c r="BV20" s="41"/>
      <c r="BW20" s="16"/>
      <c r="BX20" s="96"/>
      <c r="BY20" s="16"/>
      <c r="BZ20" s="16"/>
      <c r="CA20" s="96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60" t="s">
        <v>35</v>
      </c>
      <c r="CN20" s="60" t="s">
        <v>36</v>
      </c>
      <c r="CO20" s="60" t="s">
        <v>37</v>
      </c>
      <c r="CP20" s="60" t="s">
        <v>38</v>
      </c>
      <c r="CQ20" s="61" t="s">
        <v>39</v>
      </c>
      <c r="CR20" s="62"/>
      <c r="CS20" s="60" t="s">
        <v>40</v>
      </c>
      <c r="CT20" s="117" t="s">
        <v>32</v>
      </c>
      <c r="CU20" s="64" t="s">
        <v>42</v>
      </c>
      <c r="CV20" s="41" t="s">
        <v>32</v>
      </c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</row>
    <row r="21" spans="1:158" s="44" customFormat="1" ht="13.5" customHeight="1">
      <c r="A21" s="41"/>
      <c r="B21" s="24" t="s">
        <v>261</v>
      </c>
      <c r="C21" s="138" t="s">
        <v>44</v>
      </c>
      <c r="D21" s="70">
        <f aca="true" t="shared" si="10" ref="D21:D44">COUNTA(R21,U21,X21,AA21,AD21,AG21,AJ21,AM21,AP21,AS21,AV21,AY21,BB21,BE21,BH21,BK21,BN21,BQ21,BT21,BW21,BZ21,CC21,CF21)</f>
        <v>1</v>
      </c>
      <c r="E21" s="70">
        <f aca="true" t="shared" si="11" ref="E21:E44">IF(COUNT(R21,U21,X21,AA21,AD21,AG21,AJ21,AM21,AP21,AS21,AV21,AY21,BB21,BE21,BH21,BK21,BN21,BQ21,BT21,BW21,BZ21,CC21,CF21)=0,"-",COUNT(R21,U21,X21,AA21,AD21,AG21,AJ21,AM21,AP21,AS21,AV21,AY21,BB21,BE21,BH21,BK21,BN21,BQ21,BT21,BW21,BZ21,CC21,CB))</f>
        <v>1</v>
      </c>
      <c r="F21" s="70">
        <f aca="true" t="shared" si="12" ref="F21:F44">IF(E21="-","-",COUNTA(S21,V21,Y21,AB21,AE21,AH21,AK21,AN21,AQ21,AT21,AW21,AZ21,BC21,BF21,BI21,BL21,BO21,BR21,BU21,BX21,CA21,CD21,CG21))</f>
        <v>0</v>
      </c>
      <c r="G21" s="70">
        <f aca="true" t="shared" si="13" ref="G21:G44">IF(E21="-","-",SUM(R21:CG21))</f>
        <v>83</v>
      </c>
      <c r="H21" s="71">
        <f aca="true" t="shared" si="14" ref="H21:H44">IF(E21="-","-",MAX(R21:CH21))</f>
        <v>83</v>
      </c>
      <c r="I21" s="70"/>
      <c r="J21" s="72">
        <f aca="true" t="shared" si="15" ref="J21:J44">IF(E21="-","-",IF(E21-F21=0,G21,G21/(E21-F21)))</f>
        <v>83</v>
      </c>
      <c r="K21" s="70">
        <f aca="true" t="shared" si="16" ref="K21:K44">IF(E21=0,"",IF(E21-F21=0,"*",""))</f>
      </c>
      <c r="L21" s="47"/>
      <c r="M21" s="73">
        <f aca="true" t="shared" si="17" ref="M21:M44">IF(E21="-","-",G21-((E21-F21)*7))</f>
        <v>76</v>
      </c>
      <c r="N21" s="87"/>
      <c r="O21" s="74">
        <f aca="true" t="shared" si="18" ref="O21:O44">IF(CN21="-",IF(E21="-","-",IF(E21-F21=0,G21,G21/(E21-F21))),IF(E21="-",IF(CN21-CO21=0,"-",CP21/(CN21-CO21)),(CP21+G21)/IF(CN21-CO21+E21-F21=0,1,CN21-CO21+E21-F21)))</f>
        <v>83</v>
      </c>
      <c r="P21" s="75">
        <f aca="true" t="shared" si="19" ref="P21:P38">IF(CN21="-",IF(E21="-",CU21,IF((E21-F21)&lt;5,CU21,IF(O21&gt;=40,5,IF(O21&gt;=30,4,IF(O21&gt;=20,3,IF(O21&gt;=10,2,1)))))),IF(E21="-",IF((CN21-CO21)&lt;5,CU21,IF(O21&gt;=40,5,IF(O21&gt;=30,4,IF(O21&gt;=20,3,IF(O21&gt;=10,2,1))))),IF((CN21+E21-CO21-F21)&lt;5,CU21,IF(O21&gt;=40,5,IF(O21&gt;=30,4,IF(O21&gt;=20,3,IF(O21&gt;=10,2,1)))))))</f>
        <v>4</v>
      </c>
      <c r="Q21" s="41"/>
      <c r="R21" s="76"/>
      <c r="S21" s="77"/>
      <c r="T21" s="78"/>
      <c r="U21" s="76"/>
      <c r="V21" s="77"/>
      <c r="W21" s="79"/>
      <c r="X21" s="76"/>
      <c r="Y21" s="77"/>
      <c r="Z21" s="80"/>
      <c r="AA21" s="76"/>
      <c r="AB21" s="77"/>
      <c r="AC21" s="80"/>
      <c r="AD21" s="76">
        <v>83</v>
      </c>
      <c r="AE21" s="77"/>
      <c r="AF21" s="80"/>
      <c r="AG21" s="76"/>
      <c r="AH21" s="77"/>
      <c r="AI21" s="81"/>
      <c r="AJ21" s="76"/>
      <c r="AK21" s="77"/>
      <c r="AL21" s="79"/>
      <c r="AM21" s="76"/>
      <c r="AN21" s="77"/>
      <c r="AO21" s="81"/>
      <c r="AP21" s="76"/>
      <c r="AQ21" s="77"/>
      <c r="AR21" s="81"/>
      <c r="AS21" s="76"/>
      <c r="AT21" s="77"/>
      <c r="AU21" s="81"/>
      <c r="AV21" s="76"/>
      <c r="AW21" s="77"/>
      <c r="AX21" s="81"/>
      <c r="AY21" s="76"/>
      <c r="AZ21" s="77"/>
      <c r="BA21" s="81"/>
      <c r="BB21" s="76"/>
      <c r="BC21" s="77"/>
      <c r="BD21" s="81"/>
      <c r="BE21" s="76"/>
      <c r="BF21" s="77"/>
      <c r="BG21" s="81"/>
      <c r="BH21" s="76"/>
      <c r="BI21" s="77"/>
      <c r="BJ21" s="81"/>
      <c r="BK21" s="76"/>
      <c r="BL21" s="77"/>
      <c r="BM21" s="81"/>
      <c r="BN21" s="76"/>
      <c r="BO21" s="77"/>
      <c r="BP21" s="81"/>
      <c r="BQ21" s="76"/>
      <c r="BR21" s="77"/>
      <c r="BS21" s="81"/>
      <c r="BT21" s="76"/>
      <c r="BU21" s="77"/>
      <c r="BV21" s="81"/>
      <c r="BW21" s="84"/>
      <c r="BX21" s="83"/>
      <c r="BY21" s="82"/>
      <c r="BZ21" s="84"/>
      <c r="CA21" s="83"/>
      <c r="CB21" s="83"/>
      <c r="CC21" s="84"/>
      <c r="CD21" s="82"/>
      <c r="CE21" s="82"/>
      <c r="CF21" s="84"/>
      <c r="CG21" s="82"/>
      <c r="CH21" s="41"/>
      <c r="CI21" s="41"/>
      <c r="CJ21" s="41"/>
      <c r="CK21" s="41"/>
      <c r="CL21" s="41"/>
      <c r="CM21" s="85"/>
      <c r="CN21" s="85"/>
      <c r="CO21" s="85"/>
      <c r="CP21" s="85"/>
      <c r="CQ21" s="71"/>
      <c r="CR21" s="70"/>
      <c r="CS21" s="74"/>
      <c r="CT21" s="41"/>
      <c r="CU21" s="89">
        <v>4</v>
      </c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86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</row>
    <row r="22" spans="1:159" s="44" customFormat="1" ht="13.5" customHeight="1">
      <c r="A22" s="41"/>
      <c r="B22" s="24" t="s">
        <v>74</v>
      </c>
      <c r="C22" s="138" t="s">
        <v>60</v>
      </c>
      <c r="D22" s="70">
        <f t="shared" si="10"/>
        <v>6</v>
      </c>
      <c r="E22" s="70">
        <f t="shared" si="11"/>
        <v>4</v>
      </c>
      <c r="F22" s="70">
        <f t="shared" si="12"/>
        <v>2</v>
      </c>
      <c r="G22" s="70">
        <f t="shared" si="13"/>
        <v>79</v>
      </c>
      <c r="H22" s="71">
        <f t="shared" si="14"/>
        <v>48</v>
      </c>
      <c r="I22" s="70"/>
      <c r="J22" s="72">
        <f t="shared" si="15"/>
        <v>39.5</v>
      </c>
      <c r="K22" s="70">
        <f t="shared" si="16"/>
      </c>
      <c r="L22" s="47"/>
      <c r="M22" s="73">
        <f t="shared" si="17"/>
        <v>65</v>
      </c>
      <c r="N22" s="41"/>
      <c r="O22" s="74">
        <f t="shared" si="18"/>
        <v>43.523809523809526</v>
      </c>
      <c r="P22" s="75">
        <f t="shared" si="19"/>
        <v>5</v>
      </c>
      <c r="Q22" s="41"/>
      <c r="R22" s="76"/>
      <c r="S22" s="77"/>
      <c r="T22" s="78"/>
      <c r="U22" s="76"/>
      <c r="V22" s="285"/>
      <c r="W22" s="79"/>
      <c r="X22" s="76"/>
      <c r="Y22" s="77"/>
      <c r="Z22" s="80"/>
      <c r="AA22" s="76"/>
      <c r="AB22" s="77"/>
      <c r="AC22" s="80"/>
      <c r="AD22" s="76"/>
      <c r="AE22" s="77"/>
      <c r="AF22" s="80"/>
      <c r="AG22" s="76"/>
      <c r="AH22" s="77"/>
      <c r="AI22" s="81"/>
      <c r="AJ22" s="76">
        <v>48</v>
      </c>
      <c r="AK22" s="77"/>
      <c r="AL22" s="79"/>
      <c r="AM22" s="76"/>
      <c r="AN22" s="77"/>
      <c r="AO22" s="81"/>
      <c r="AP22" s="76" t="s">
        <v>263</v>
      </c>
      <c r="AQ22" s="77"/>
      <c r="AR22" s="81"/>
      <c r="AS22" s="76"/>
      <c r="AT22" s="77"/>
      <c r="AU22" s="81"/>
      <c r="AV22" s="76"/>
      <c r="AW22" s="77"/>
      <c r="AX22" s="81"/>
      <c r="AY22" s="76"/>
      <c r="AZ22" s="77"/>
      <c r="BA22" s="81"/>
      <c r="BB22" s="76"/>
      <c r="BC22" s="77"/>
      <c r="BD22" s="81"/>
      <c r="BE22" s="76">
        <v>2</v>
      </c>
      <c r="BF22" s="77" t="s">
        <v>49</v>
      </c>
      <c r="BG22" s="81"/>
      <c r="BH22" s="76">
        <v>18</v>
      </c>
      <c r="BI22" s="77" t="s">
        <v>49</v>
      </c>
      <c r="BJ22" s="81"/>
      <c r="BK22" s="76">
        <v>11</v>
      </c>
      <c r="BL22" s="77"/>
      <c r="BM22" s="81"/>
      <c r="BN22" s="76" t="s">
        <v>263</v>
      </c>
      <c r="BO22" s="77"/>
      <c r="BP22" s="81"/>
      <c r="BQ22" s="76"/>
      <c r="BR22" s="77"/>
      <c r="BS22" s="81"/>
      <c r="BT22" s="76"/>
      <c r="BU22" s="77"/>
      <c r="BV22" s="81"/>
      <c r="BW22" s="84"/>
      <c r="BX22" s="83"/>
      <c r="BY22" s="82"/>
      <c r="BZ22" s="84"/>
      <c r="CA22" s="83"/>
      <c r="CB22" s="83"/>
      <c r="CC22" s="84"/>
      <c r="CD22" s="82"/>
      <c r="CE22" s="82"/>
      <c r="CF22" s="84"/>
      <c r="CG22" s="82"/>
      <c r="CH22" s="41"/>
      <c r="CI22" s="41"/>
      <c r="CJ22" s="41"/>
      <c r="CK22" s="41"/>
      <c r="CL22" s="41"/>
      <c r="CM22" s="85">
        <v>33</v>
      </c>
      <c r="CN22" s="85">
        <v>29</v>
      </c>
      <c r="CO22" s="85">
        <v>10</v>
      </c>
      <c r="CP22" s="85">
        <v>835</v>
      </c>
      <c r="CQ22" s="71">
        <v>93</v>
      </c>
      <c r="CR22" s="70"/>
      <c r="CS22" s="74">
        <v>43.94736842105263</v>
      </c>
      <c r="CT22" s="41" t="s">
        <v>145</v>
      </c>
      <c r="CU22" s="75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86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>
        <v>4</v>
      </c>
      <c r="EW22" s="43">
        <v>5</v>
      </c>
      <c r="EX22" s="43">
        <v>0</v>
      </c>
      <c r="EY22" s="43">
        <v>33</v>
      </c>
      <c r="EZ22" s="43">
        <v>0</v>
      </c>
      <c r="FA22" s="43" t="s">
        <v>57</v>
      </c>
      <c r="FB22" s="43">
        <v>6.6</v>
      </c>
      <c r="FC22" s="44" t="s">
        <v>57</v>
      </c>
    </row>
    <row r="23" spans="1:158" s="44" customFormat="1" ht="13.5" customHeight="1">
      <c r="A23" s="41"/>
      <c r="B23" s="24" t="s">
        <v>415</v>
      </c>
      <c r="C23" s="138" t="s">
        <v>144</v>
      </c>
      <c r="D23" s="70">
        <f t="shared" si="10"/>
        <v>8</v>
      </c>
      <c r="E23" s="70">
        <f t="shared" si="11"/>
        <v>5</v>
      </c>
      <c r="F23" s="70">
        <f t="shared" si="12"/>
        <v>2</v>
      </c>
      <c r="G23" s="70">
        <f t="shared" si="13"/>
        <v>110</v>
      </c>
      <c r="H23" s="71">
        <f t="shared" si="14"/>
        <v>51</v>
      </c>
      <c r="I23" s="70" t="s">
        <v>146</v>
      </c>
      <c r="J23" s="72">
        <f t="shared" si="15"/>
        <v>36.666666666666664</v>
      </c>
      <c r="K23" s="70">
        <f t="shared" si="16"/>
      </c>
      <c r="L23" s="47"/>
      <c r="M23" s="73">
        <f t="shared" si="17"/>
        <v>89</v>
      </c>
      <c r="N23" s="41"/>
      <c r="O23" s="74">
        <f t="shared" si="18"/>
        <v>22.6</v>
      </c>
      <c r="P23" s="75">
        <f t="shared" si="19"/>
        <v>3</v>
      </c>
      <c r="Q23" s="41"/>
      <c r="R23" s="76"/>
      <c r="S23" s="77"/>
      <c r="T23" s="82"/>
      <c r="U23" s="76"/>
      <c r="V23" s="77"/>
      <c r="W23" s="79"/>
      <c r="X23" s="76"/>
      <c r="Y23" s="77"/>
      <c r="Z23" s="80"/>
      <c r="AA23" s="76"/>
      <c r="AB23" s="77"/>
      <c r="AC23" s="80"/>
      <c r="AD23" s="76"/>
      <c r="AE23" s="77"/>
      <c r="AF23" s="80"/>
      <c r="AG23" s="76"/>
      <c r="AH23" s="77"/>
      <c r="AI23" s="81"/>
      <c r="AJ23" s="76"/>
      <c r="AK23" s="77"/>
      <c r="AL23" s="79"/>
      <c r="AM23" s="76"/>
      <c r="AN23" s="77"/>
      <c r="AO23" s="81"/>
      <c r="AP23" s="76" t="s">
        <v>263</v>
      </c>
      <c r="AQ23" s="77"/>
      <c r="AR23" s="81"/>
      <c r="AS23" s="76">
        <v>47</v>
      </c>
      <c r="AT23" s="77"/>
      <c r="AU23" s="81"/>
      <c r="AV23" s="76"/>
      <c r="AW23" s="77"/>
      <c r="AX23" s="81"/>
      <c r="AY23" s="76">
        <v>11</v>
      </c>
      <c r="AZ23" s="77" t="s">
        <v>49</v>
      </c>
      <c r="BA23" s="81"/>
      <c r="BB23" s="76" t="s">
        <v>263</v>
      </c>
      <c r="BC23" s="77"/>
      <c r="BD23" s="81"/>
      <c r="BE23" s="76">
        <v>51</v>
      </c>
      <c r="BF23" s="77" t="s">
        <v>49</v>
      </c>
      <c r="BG23" s="81"/>
      <c r="BH23" s="76" t="s">
        <v>263</v>
      </c>
      <c r="BI23" s="77"/>
      <c r="BJ23" s="81"/>
      <c r="BK23" s="76"/>
      <c r="BL23" s="77"/>
      <c r="BM23" s="81"/>
      <c r="BN23" s="76"/>
      <c r="BO23" s="77"/>
      <c r="BP23" s="81"/>
      <c r="BQ23" s="76">
        <v>0</v>
      </c>
      <c r="BR23" s="77"/>
      <c r="BS23" s="81"/>
      <c r="BT23" s="76">
        <v>1</v>
      </c>
      <c r="BU23" s="77"/>
      <c r="BV23" s="81"/>
      <c r="BW23" s="84"/>
      <c r="BX23" s="83"/>
      <c r="BY23" s="82"/>
      <c r="BZ23" s="84"/>
      <c r="CA23" s="83"/>
      <c r="CB23" s="83"/>
      <c r="CC23" s="84"/>
      <c r="CD23" s="82"/>
      <c r="CE23" s="82"/>
      <c r="CF23" s="84"/>
      <c r="CG23" s="82"/>
      <c r="CH23" s="41"/>
      <c r="CI23" s="41"/>
      <c r="CJ23" s="41"/>
      <c r="CK23" s="41"/>
      <c r="CL23" s="41"/>
      <c r="CM23" s="85">
        <v>4</v>
      </c>
      <c r="CN23" s="85">
        <v>2</v>
      </c>
      <c r="CO23" s="85">
        <v>0</v>
      </c>
      <c r="CP23" s="85">
        <v>3</v>
      </c>
      <c r="CQ23" s="71">
        <v>2</v>
      </c>
      <c r="CR23" s="70"/>
      <c r="CS23" s="74">
        <v>1.5</v>
      </c>
      <c r="CT23" s="41"/>
      <c r="CU23" s="89">
        <v>2</v>
      </c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86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</row>
    <row r="24" spans="1:158" s="44" customFormat="1" ht="13.5" customHeight="1">
      <c r="A24" s="41"/>
      <c r="B24" s="24" t="s">
        <v>393</v>
      </c>
      <c r="C24" s="138" t="s">
        <v>60</v>
      </c>
      <c r="D24" s="70">
        <f t="shared" si="10"/>
        <v>2</v>
      </c>
      <c r="E24" s="70">
        <f t="shared" si="11"/>
        <v>2</v>
      </c>
      <c r="F24" s="70">
        <f t="shared" si="12"/>
        <v>0</v>
      </c>
      <c r="G24" s="70">
        <f t="shared" si="13"/>
        <v>56</v>
      </c>
      <c r="H24" s="71">
        <f t="shared" si="14"/>
        <v>31</v>
      </c>
      <c r="I24" s="70"/>
      <c r="J24" s="72">
        <f t="shared" si="15"/>
        <v>28</v>
      </c>
      <c r="K24" s="70">
        <f t="shared" si="16"/>
      </c>
      <c r="L24" s="47"/>
      <c r="M24" s="73">
        <f t="shared" si="17"/>
        <v>42</v>
      </c>
      <c r="N24" s="41"/>
      <c r="O24" s="74">
        <f t="shared" si="18"/>
        <v>28</v>
      </c>
      <c r="P24" s="75">
        <f t="shared" si="19"/>
        <v>4</v>
      </c>
      <c r="Q24" s="41"/>
      <c r="R24" s="76"/>
      <c r="S24" s="77"/>
      <c r="T24" s="78"/>
      <c r="U24" s="76"/>
      <c r="V24" s="77"/>
      <c r="W24" s="79"/>
      <c r="X24" s="76"/>
      <c r="Y24" s="77"/>
      <c r="Z24" s="80"/>
      <c r="AA24" s="76"/>
      <c r="AB24" s="77"/>
      <c r="AC24" s="80"/>
      <c r="AD24" s="76"/>
      <c r="AE24" s="77"/>
      <c r="AF24" s="80"/>
      <c r="AG24" s="76"/>
      <c r="AH24" s="77"/>
      <c r="AI24" s="81"/>
      <c r="AJ24" s="76"/>
      <c r="AK24" s="77"/>
      <c r="AL24" s="79"/>
      <c r="AM24" s="76"/>
      <c r="AN24" s="77"/>
      <c r="AO24" s="81"/>
      <c r="AP24" s="76"/>
      <c r="AQ24" s="77"/>
      <c r="AR24" s="81"/>
      <c r="AS24" s="76"/>
      <c r="AT24" s="77"/>
      <c r="AU24" s="81"/>
      <c r="AV24" s="76"/>
      <c r="AW24" s="77"/>
      <c r="AX24" s="81"/>
      <c r="AY24" s="76"/>
      <c r="AZ24" s="77"/>
      <c r="BA24" s="81"/>
      <c r="BB24" s="76"/>
      <c r="BC24" s="77"/>
      <c r="BD24" s="81"/>
      <c r="BE24" s="76"/>
      <c r="BF24" s="77"/>
      <c r="BG24" s="81"/>
      <c r="BH24" s="76"/>
      <c r="BI24" s="77"/>
      <c r="BJ24" s="81"/>
      <c r="BK24" s="76"/>
      <c r="BL24" s="77"/>
      <c r="BM24" s="81"/>
      <c r="BN24" s="76">
        <v>31</v>
      </c>
      <c r="BO24" s="77"/>
      <c r="BP24" s="81"/>
      <c r="BQ24" s="76"/>
      <c r="BR24" s="77"/>
      <c r="BS24" s="81"/>
      <c r="BT24" s="76">
        <v>25</v>
      </c>
      <c r="BU24" s="77"/>
      <c r="BV24" s="81"/>
      <c r="BW24" s="84"/>
      <c r="BX24" s="83"/>
      <c r="BY24" s="82"/>
      <c r="BZ24" s="84"/>
      <c r="CA24" s="83"/>
      <c r="CB24" s="83"/>
      <c r="CC24" s="84"/>
      <c r="CD24" s="82"/>
      <c r="CE24" s="82"/>
      <c r="CF24" s="84"/>
      <c r="CG24" s="82"/>
      <c r="CH24" s="41"/>
      <c r="CI24" s="41"/>
      <c r="CJ24" s="41"/>
      <c r="CK24" s="41"/>
      <c r="CL24" s="41"/>
      <c r="CM24" s="85"/>
      <c r="CN24" s="85"/>
      <c r="CO24" s="85"/>
      <c r="CP24" s="85"/>
      <c r="CQ24" s="71"/>
      <c r="CR24" s="70"/>
      <c r="CS24" s="74"/>
      <c r="CT24" s="41"/>
      <c r="CU24" s="89">
        <v>4</v>
      </c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86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</row>
    <row r="25" spans="1:158" s="44" customFormat="1" ht="12.75">
      <c r="A25" s="41"/>
      <c r="B25" s="24" t="s">
        <v>61</v>
      </c>
      <c r="C25" s="138" t="s">
        <v>54</v>
      </c>
      <c r="D25" s="70">
        <f t="shared" si="10"/>
        <v>15</v>
      </c>
      <c r="E25" s="70">
        <f t="shared" si="11"/>
        <v>7</v>
      </c>
      <c r="F25" s="70">
        <f t="shared" si="12"/>
        <v>4</v>
      </c>
      <c r="G25" s="70">
        <f t="shared" si="13"/>
        <v>80</v>
      </c>
      <c r="H25" s="71">
        <f t="shared" si="14"/>
        <v>44</v>
      </c>
      <c r="I25" s="70" t="s">
        <v>146</v>
      </c>
      <c r="J25" s="72">
        <f t="shared" si="15"/>
        <v>26.666666666666668</v>
      </c>
      <c r="K25" s="70">
        <f t="shared" si="16"/>
      </c>
      <c r="L25" s="47"/>
      <c r="M25" s="73">
        <f t="shared" si="17"/>
        <v>59</v>
      </c>
      <c r="N25" s="87"/>
      <c r="O25" s="74">
        <f t="shared" si="18"/>
        <v>18.278688524590162</v>
      </c>
      <c r="P25" s="75">
        <f t="shared" si="19"/>
        <v>2</v>
      </c>
      <c r="Q25" s="41"/>
      <c r="R25" s="76">
        <v>2</v>
      </c>
      <c r="S25" s="77" t="s">
        <v>49</v>
      </c>
      <c r="T25" s="82"/>
      <c r="U25" s="76">
        <v>0</v>
      </c>
      <c r="V25" s="77" t="s">
        <v>49</v>
      </c>
      <c r="W25" s="79"/>
      <c r="X25" s="76">
        <v>11</v>
      </c>
      <c r="Y25" s="77" t="s">
        <v>49</v>
      </c>
      <c r="Z25" s="80"/>
      <c r="AA25" s="76">
        <v>13</v>
      </c>
      <c r="AB25" s="77"/>
      <c r="AC25" s="80"/>
      <c r="AD25" s="76" t="s">
        <v>263</v>
      </c>
      <c r="AE25" s="77"/>
      <c r="AF25" s="80"/>
      <c r="AG25" s="76" t="s">
        <v>263</v>
      </c>
      <c r="AH25" s="77"/>
      <c r="AI25" s="81"/>
      <c r="AJ25" s="76" t="s">
        <v>263</v>
      </c>
      <c r="AK25" s="77"/>
      <c r="AL25" s="79"/>
      <c r="AM25" s="76">
        <v>0</v>
      </c>
      <c r="AN25" s="77"/>
      <c r="AO25" s="81"/>
      <c r="AP25" s="76" t="s">
        <v>263</v>
      </c>
      <c r="AQ25" s="77"/>
      <c r="AR25" s="81"/>
      <c r="AS25" s="76">
        <v>44</v>
      </c>
      <c r="AT25" s="77" t="s">
        <v>49</v>
      </c>
      <c r="AU25" s="81"/>
      <c r="AV25" s="76">
        <v>10</v>
      </c>
      <c r="AW25" s="77"/>
      <c r="AX25" s="81"/>
      <c r="AY25" s="76" t="s">
        <v>263</v>
      </c>
      <c r="AZ25" s="77"/>
      <c r="BA25" s="81"/>
      <c r="BB25" s="76" t="s">
        <v>263</v>
      </c>
      <c r="BC25" s="77"/>
      <c r="BD25" s="81"/>
      <c r="BE25" s="76" t="s">
        <v>263</v>
      </c>
      <c r="BF25" s="77"/>
      <c r="BG25" s="81"/>
      <c r="BH25" s="76" t="s">
        <v>263</v>
      </c>
      <c r="BI25" s="77"/>
      <c r="BJ25" s="81"/>
      <c r="BK25" s="76"/>
      <c r="BL25" s="77"/>
      <c r="BM25" s="81"/>
      <c r="BN25" s="76"/>
      <c r="BO25" s="77"/>
      <c r="BP25" s="81"/>
      <c r="BQ25" s="76"/>
      <c r="BR25" s="77"/>
      <c r="BS25" s="81"/>
      <c r="BT25" s="76"/>
      <c r="BU25" s="77"/>
      <c r="BV25" s="81"/>
      <c r="BW25" s="84"/>
      <c r="BX25" s="83"/>
      <c r="BY25" s="82"/>
      <c r="BZ25" s="84"/>
      <c r="CA25" s="83"/>
      <c r="CB25" s="83"/>
      <c r="CC25" s="84"/>
      <c r="CD25" s="82"/>
      <c r="CE25" s="82"/>
      <c r="CF25" s="84"/>
      <c r="CG25" s="82"/>
      <c r="CH25" s="41"/>
      <c r="CI25" s="41"/>
      <c r="CJ25" s="41"/>
      <c r="CK25" s="41"/>
      <c r="CL25" s="41"/>
      <c r="CM25" s="85">
        <v>216</v>
      </c>
      <c r="CN25" s="85">
        <v>154</v>
      </c>
      <c r="CO25" s="85">
        <v>35</v>
      </c>
      <c r="CP25" s="85">
        <v>2150</v>
      </c>
      <c r="CQ25" s="71">
        <v>112</v>
      </c>
      <c r="CR25" s="70"/>
      <c r="CS25" s="74">
        <v>18.067226890756302</v>
      </c>
      <c r="CT25" s="41" t="s">
        <v>145</v>
      </c>
      <c r="CU25" s="75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86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</row>
    <row r="26" spans="1:158" s="44" customFormat="1" ht="13.5" customHeight="1">
      <c r="A26" s="41"/>
      <c r="B26" s="24" t="s">
        <v>414</v>
      </c>
      <c r="C26" s="138" t="s">
        <v>287</v>
      </c>
      <c r="D26" s="70">
        <f t="shared" si="10"/>
        <v>6</v>
      </c>
      <c r="E26" s="70">
        <f t="shared" si="11"/>
        <v>5</v>
      </c>
      <c r="F26" s="70">
        <f t="shared" si="12"/>
        <v>2</v>
      </c>
      <c r="G26" s="70">
        <f t="shared" si="13"/>
        <v>55</v>
      </c>
      <c r="H26" s="71">
        <f t="shared" si="14"/>
        <v>28</v>
      </c>
      <c r="I26" s="70" t="s">
        <v>146</v>
      </c>
      <c r="J26" s="72">
        <f t="shared" si="15"/>
        <v>18.333333333333332</v>
      </c>
      <c r="K26" s="70">
        <f t="shared" si="16"/>
      </c>
      <c r="L26" s="47"/>
      <c r="M26" s="73">
        <f t="shared" si="17"/>
        <v>34</v>
      </c>
      <c r="N26" s="87"/>
      <c r="O26" s="74">
        <f t="shared" si="18"/>
        <v>18.333333333333332</v>
      </c>
      <c r="P26" s="75">
        <f t="shared" si="19"/>
        <v>3</v>
      </c>
      <c r="Q26" s="41"/>
      <c r="R26" s="76"/>
      <c r="S26" s="77"/>
      <c r="T26" s="78"/>
      <c r="U26" s="76"/>
      <c r="V26" s="77"/>
      <c r="W26" s="79"/>
      <c r="X26" s="76"/>
      <c r="Y26" s="77"/>
      <c r="Z26" s="80"/>
      <c r="AA26" s="76"/>
      <c r="AB26" s="77"/>
      <c r="AC26" s="80"/>
      <c r="AD26" s="76"/>
      <c r="AE26" s="77"/>
      <c r="AF26" s="80"/>
      <c r="AG26" s="76"/>
      <c r="AH26" s="77"/>
      <c r="AI26" s="81"/>
      <c r="AJ26" s="76">
        <v>8</v>
      </c>
      <c r="AK26" s="77"/>
      <c r="AL26" s="79"/>
      <c r="AM26" s="76"/>
      <c r="AN26" s="77"/>
      <c r="AO26" s="81"/>
      <c r="AP26" s="76"/>
      <c r="AQ26" s="77"/>
      <c r="AR26" s="81"/>
      <c r="AS26" s="76">
        <v>11</v>
      </c>
      <c r="AT26" s="77" t="s">
        <v>49</v>
      </c>
      <c r="AU26" s="81"/>
      <c r="AV26" s="76"/>
      <c r="AW26" s="77"/>
      <c r="AX26" s="81"/>
      <c r="AY26" s="76">
        <v>28</v>
      </c>
      <c r="AZ26" s="77" t="s">
        <v>49</v>
      </c>
      <c r="BA26" s="81"/>
      <c r="BB26" s="76" t="s">
        <v>263</v>
      </c>
      <c r="BC26" s="77"/>
      <c r="BD26" s="81"/>
      <c r="BE26" s="76">
        <v>8</v>
      </c>
      <c r="BF26" s="77"/>
      <c r="BG26" s="81"/>
      <c r="BH26" s="76"/>
      <c r="BI26" s="77"/>
      <c r="BJ26" s="81"/>
      <c r="BK26" s="76"/>
      <c r="BL26" s="77"/>
      <c r="BM26" s="81"/>
      <c r="BN26" s="76"/>
      <c r="BO26" s="77"/>
      <c r="BP26" s="81"/>
      <c r="BQ26" s="76"/>
      <c r="BR26" s="77"/>
      <c r="BS26" s="81"/>
      <c r="BT26" s="76">
        <v>0</v>
      </c>
      <c r="BU26" s="77"/>
      <c r="BV26" s="81"/>
      <c r="BW26" s="84"/>
      <c r="BX26" s="83"/>
      <c r="BY26" s="82"/>
      <c r="BZ26" s="84"/>
      <c r="CA26" s="83"/>
      <c r="CB26" s="83"/>
      <c r="CC26" s="84"/>
      <c r="CD26" s="82"/>
      <c r="CE26" s="82"/>
      <c r="CF26" s="84"/>
      <c r="CG26" s="82"/>
      <c r="CH26" s="41"/>
      <c r="CI26" s="41"/>
      <c r="CJ26" s="41"/>
      <c r="CK26" s="41"/>
      <c r="CL26" s="41"/>
      <c r="CM26" s="85"/>
      <c r="CN26" s="85"/>
      <c r="CO26" s="85"/>
      <c r="CP26" s="85"/>
      <c r="CQ26" s="71"/>
      <c r="CR26" s="70"/>
      <c r="CS26" s="74"/>
      <c r="CT26" s="41"/>
      <c r="CU26" s="89">
        <v>3</v>
      </c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86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</row>
    <row r="27" spans="1:158" s="44" customFormat="1" ht="13.5" customHeight="1">
      <c r="A27" s="41"/>
      <c r="B27" s="24" t="s">
        <v>238</v>
      </c>
      <c r="C27" s="138" t="s">
        <v>46</v>
      </c>
      <c r="D27" s="70">
        <f t="shared" si="10"/>
        <v>7</v>
      </c>
      <c r="E27" s="70">
        <f t="shared" si="11"/>
        <v>5</v>
      </c>
      <c r="F27" s="70">
        <f t="shared" si="12"/>
        <v>1</v>
      </c>
      <c r="G27" s="70">
        <f t="shared" si="13"/>
        <v>57</v>
      </c>
      <c r="H27" s="71">
        <f t="shared" si="14"/>
        <v>22</v>
      </c>
      <c r="I27" s="70" t="s">
        <v>146</v>
      </c>
      <c r="J27" s="72">
        <f t="shared" si="15"/>
        <v>14.25</v>
      </c>
      <c r="K27" s="70">
        <f t="shared" si="16"/>
      </c>
      <c r="L27" s="47"/>
      <c r="M27" s="73">
        <f t="shared" si="17"/>
        <v>29</v>
      </c>
      <c r="N27" s="41"/>
      <c r="O27" s="74">
        <f t="shared" si="18"/>
        <v>14.25</v>
      </c>
      <c r="P27" s="75">
        <f t="shared" si="19"/>
        <v>2</v>
      </c>
      <c r="Q27" s="41"/>
      <c r="R27" s="76"/>
      <c r="S27" s="77"/>
      <c r="T27" s="78"/>
      <c r="U27" s="76"/>
      <c r="V27" s="77"/>
      <c r="W27" s="79"/>
      <c r="X27" s="76">
        <v>12</v>
      </c>
      <c r="Y27" s="77"/>
      <c r="Z27" s="80"/>
      <c r="AA27" s="76">
        <v>12</v>
      </c>
      <c r="AB27" s="77"/>
      <c r="AC27" s="80"/>
      <c r="AD27" s="76">
        <v>5</v>
      </c>
      <c r="AE27" s="77"/>
      <c r="AF27" s="80"/>
      <c r="AG27" s="76" t="s">
        <v>263</v>
      </c>
      <c r="AH27" s="77"/>
      <c r="AI27" s="81"/>
      <c r="AJ27" s="76">
        <v>22</v>
      </c>
      <c r="AK27" s="77" t="s">
        <v>49</v>
      </c>
      <c r="AL27" s="79"/>
      <c r="AM27" s="76"/>
      <c r="AN27" s="77"/>
      <c r="AO27" s="81"/>
      <c r="AP27" s="76">
        <v>6</v>
      </c>
      <c r="AQ27" s="77"/>
      <c r="AR27" s="81"/>
      <c r="AS27" s="76" t="s">
        <v>263</v>
      </c>
      <c r="AT27" s="77"/>
      <c r="AU27" s="81"/>
      <c r="AV27" s="76"/>
      <c r="AW27" s="77"/>
      <c r="AX27" s="81"/>
      <c r="AY27" s="76"/>
      <c r="AZ27" s="77"/>
      <c r="BA27" s="81"/>
      <c r="BB27" s="76"/>
      <c r="BC27" s="77"/>
      <c r="BD27" s="81"/>
      <c r="BE27" s="76"/>
      <c r="BF27" s="77"/>
      <c r="BG27" s="81"/>
      <c r="BH27" s="76"/>
      <c r="BI27" s="77"/>
      <c r="BJ27" s="81"/>
      <c r="BK27" s="76"/>
      <c r="BL27" s="77"/>
      <c r="BM27" s="81"/>
      <c r="BN27" s="76"/>
      <c r="BO27" s="77"/>
      <c r="BP27" s="81"/>
      <c r="BQ27" s="76"/>
      <c r="BR27" s="77"/>
      <c r="BS27" s="81"/>
      <c r="BT27" s="76"/>
      <c r="BU27" s="77"/>
      <c r="BV27" s="81"/>
      <c r="BW27" s="84"/>
      <c r="BX27" s="83"/>
      <c r="BY27" s="82"/>
      <c r="BZ27" s="84"/>
      <c r="CA27" s="83"/>
      <c r="CB27" s="83"/>
      <c r="CC27" s="84"/>
      <c r="CD27" s="82"/>
      <c r="CE27" s="82"/>
      <c r="CF27" s="84"/>
      <c r="CG27" s="82"/>
      <c r="CH27" s="41"/>
      <c r="CI27" s="41"/>
      <c r="CJ27" s="41"/>
      <c r="CK27" s="41"/>
      <c r="CL27" s="41"/>
      <c r="CM27" s="85"/>
      <c r="CN27" s="85"/>
      <c r="CO27" s="85"/>
      <c r="CP27" s="85"/>
      <c r="CQ27" s="71"/>
      <c r="CR27" s="70"/>
      <c r="CS27" s="74"/>
      <c r="CT27" s="41"/>
      <c r="CU27" s="89">
        <v>2</v>
      </c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86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</row>
    <row r="28" spans="1:158" s="44" customFormat="1" ht="13.5" customHeight="1">
      <c r="A28" s="41"/>
      <c r="B28" s="24" t="s">
        <v>72</v>
      </c>
      <c r="C28" s="138" t="s">
        <v>44</v>
      </c>
      <c r="D28" s="70">
        <f t="shared" si="10"/>
        <v>1</v>
      </c>
      <c r="E28" s="70">
        <f t="shared" si="11"/>
        <v>1</v>
      </c>
      <c r="F28" s="70">
        <f t="shared" si="12"/>
        <v>0</v>
      </c>
      <c r="G28" s="70">
        <f t="shared" si="13"/>
        <v>14</v>
      </c>
      <c r="H28" s="71">
        <f t="shared" si="14"/>
        <v>14</v>
      </c>
      <c r="I28" s="70"/>
      <c r="J28" s="72">
        <f t="shared" si="15"/>
        <v>14</v>
      </c>
      <c r="K28" s="70">
        <f t="shared" si="16"/>
      </c>
      <c r="L28" s="47"/>
      <c r="M28" s="73">
        <f t="shared" si="17"/>
        <v>7</v>
      </c>
      <c r="N28" s="41"/>
      <c r="O28" s="74">
        <f t="shared" si="18"/>
        <v>9.2</v>
      </c>
      <c r="P28" s="75">
        <f t="shared" si="19"/>
        <v>1</v>
      </c>
      <c r="Q28" s="47"/>
      <c r="R28" s="76"/>
      <c r="S28" s="77"/>
      <c r="T28" s="81"/>
      <c r="U28" s="76"/>
      <c r="V28" s="77"/>
      <c r="W28" s="81"/>
      <c r="X28" s="76"/>
      <c r="Y28" s="77"/>
      <c r="Z28" s="81"/>
      <c r="AA28" s="76"/>
      <c r="AB28" s="77"/>
      <c r="AC28" s="81"/>
      <c r="AD28" s="76"/>
      <c r="AE28" s="77"/>
      <c r="AF28" s="81"/>
      <c r="AG28" s="76"/>
      <c r="AH28" s="77"/>
      <c r="AI28" s="81"/>
      <c r="AJ28" s="76"/>
      <c r="AK28" s="77"/>
      <c r="AL28" s="81"/>
      <c r="AM28" s="76"/>
      <c r="AN28" s="77"/>
      <c r="AO28" s="81"/>
      <c r="AP28" s="76"/>
      <c r="AQ28" s="77"/>
      <c r="AR28" s="81"/>
      <c r="AS28" s="76"/>
      <c r="AT28" s="77"/>
      <c r="AU28" s="81"/>
      <c r="AV28" s="76"/>
      <c r="AW28" s="77"/>
      <c r="AX28" s="81"/>
      <c r="AY28" s="76"/>
      <c r="AZ28" s="77"/>
      <c r="BA28" s="81"/>
      <c r="BB28" s="76"/>
      <c r="BC28" s="77"/>
      <c r="BD28" s="81"/>
      <c r="BE28" s="76"/>
      <c r="BF28" s="77"/>
      <c r="BG28" s="81"/>
      <c r="BH28" s="76"/>
      <c r="BI28" s="77"/>
      <c r="BJ28" s="81"/>
      <c r="BK28" s="76">
        <v>14</v>
      </c>
      <c r="BL28" s="77"/>
      <c r="BM28" s="81"/>
      <c r="BN28" s="76"/>
      <c r="BO28" s="77"/>
      <c r="BP28" s="81"/>
      <c r="BQ28" s="76"/>
      <c r="BR28" s="77"/>
      <c r="BS28" s="81"/>
      <c r="BT28" s="76"/>
      <c r="BU28" s="77"/>
      <c r="BV28" s="81"/>
      <c r="BW28" s="84"/>
      <c r="BX28" s="84"/>
      <c r="BY28" s="84"/>
      <c r="BZ28" s="84"/>
      <c r="CA28" s="84"/>
      <c r="CB28" s="84"/>
      <c r="CC28" s="84"/>
      <c r="CD28" s="82"/>
      <c r="CE28" s="82"/>
      <c r="CF28" s="84"/>
      <c r="CG28" s="82"/>
      <c r="CH28" s="41"/>
      <c r="CI28" s="41"/>
      <c r="CJ28" s="41"/>
      <c r="CK28" s="41"/>
      <c r="CL28" s="41"/>
      <c r="CM28" s="85"/>
      <c r="CN28" s="85">
        <v>36</v>
      </c>
      <c r="CO28" s="85">
        <v>2</v>
      </c>
      <c r="CP28" s="85">
        <v>308</v>
      </c>
      <c r="CQ28" s="71"/>
      <c r="CR28" s="70"/>
      <c r="CS28" s="74">
        <f>IF(CN28="-","-",IF(CN28-CO28=0,CP28,CP28/(CN28-CO28)))</f>
        <v>9.058823529411764</v>
      </c>
      <c r="CT28" s="41"/>
      <c r="CU28" s="75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</row>
    <row r="29" spans="1:158" s="44" customFormat="1" ht="13.5" customHeight="1">
      <c r="A29" s="41"/>
      <c r="B29" s="24" t="s">
        <v>73</v>
      </c>
      <c r="C29" s="138" t="s">
        <v>60</v>
      </c>
      <c r="D29" s="70">
        <f t="shared" si="10"/>
        <v>14</v>
      </c>
      <c r="E29" s="70">
        <f t="shared" si="11"/>
        <v>6</v>
      </c>
      <c r="F29" s="70">
        <f t="shared" si="12"/>
        <v>2</v>
      </c>
      <c r="G29" s="70">
        <f t="shared" si="13"/>
        <v>49</v>
      </c>
      <c r="H29" s="71">
        <f t="shared" si="14"/>
        <v>29</v>
      </c>
      <c r="I29" s="70" t="s">
        <v>146</v>
      </c>
      <c r="J29" s="72">
        <f t="shared" si="15"/>
        <v>12.25</v>
      </c>
      <c r="K29" s="70">
        <f t="shared" si="16"/>
      </c>
      <c r="L29" s="47"/>
      <c r="M29" s="73">
        <f t="shared" si="17"/>
        <v>21</v>
      </c>
      <c r="N29" s="87"/>
      <c r="O29" s="74">
        <f t="shared" si="18"/>
        <v>17.03125</v>
      </c>
      <c r="P29" s="75">
        <f t="shared" si="19"/>
        <v>2</v>
      </c>
      <c r="Q29" s="41"/>
      <c r="R29" s="76"/>
      <c r="S29" s="77"/>
      <c r="T29" s="78"/>
      <c r="U29" s="76">
        <v>6</v>
      </c>
      <c r="V29" s="77"/>
      <c r="W29" s="79"/>
      <c r="X29" s="76">
        <v>5</v>
      </c>
      <c r="Y29" s="77"/>
      <c r="Z29" s="80"/>
      <c r="AA29" s="76"/>
      <c r="AB29" s="77"/>
      <c r="AC29" s="80"/>
      <c r="AD29" s="76" t="s">
        <v>263</v>
      </c>
      <c r="AE29" s="77"/>
      <c r="AF29" s="80"/>
      <c r="AG29" s="76" t="s">
        <v>263</v>
      </c>
      <c r="AH29" s="77"/>
      <c r="AI29" s="81"/>
      <c r="AJ29" s="76">
        <v>5</v>
      </c>
      <c r="AK29" s="77"/>
      <c r="AL29" s="79"/>
      <c r="AM29" s="76"/>
      <c r="AN29" s="77"/>
      <c r="AO29" s="81"/>
      <c r="AP29" s="76"/>
      <c r="AQ29" s="77"/>
      <c r="AR29" s="81"/>
      <c r="AS29" s="76" t="s">
        <v>263</v>
      </c>
      <c r="AT29" s="77"/>
      <c r="AU29" s="81"/>
      <c r="AV29" s="76">
        <v>29</v>
      </c>
      <c r="AW29" s="77" t="s">
        <v>49</v>
      </c>
      <c r="AX29" s="81"/>
      <c r="AY29" s="76" t="s">
        <v>263</v>
      </c>
      <c r="AZ29" s="77"/>
      <c r="BA29" s="81"/>
      <c r="BB29" s="76"/>
      <c r="BC29" s="77"/>
      <c r="BD29" s="81"/>
      <c r="BE29" s="76" t="s">
        <v>263</v>
      </c>
      <c r="BF29" s="77"/>
      <c r="BG29" s="81"/>
      <c r="BH29" s="76" t="s">
        <v>263</v>
      </c>
      <c r="BI29" s="77"/>
      <c r="BJ29" s="81"/>
      <c r="BK29" s="76" t="s">
        <v>263</v>
      </c>
      <c r="BL29" s="77"/>
      <c r="BM29" s="81"/>
      <c r="BN29" s="76" t="s">
        <v>263</v>
      </c>
      <c r="BO29" s="77"/>
      <c r="BP29" s="81"/>
      <c r="BQ29" s="76">
        <v>4</v>
      </c>
      <c r="BR29" s="77"/>
      <c r="BS29" s="81"/>
      <c r="BT29" s="76">
        <v>0</v>
      </c>
      <c r="BU29" s="77" t="s">
        <v>49</v>
      </c>
      <c r="BV29" s="81"/>
      <c r="BW29" s="84"/>
      <c r="BX29" s="83"/>
      <c r="BY29" s="82"/>
      <c r="BZ29" s="84"/>
      <c r="CA29" s="83"/>
      <c r="CB29" s="83"/>
      <c r="CC29" s="84"/>
      <c r="CD29" s="82"/>
      <c r="CE29" s="82"/>
      <c r="CF29" s="84"/>
      <c r="CG29" s="82"/>
      <c r="CH29" s="41"/>
      <c r="CI29" s="41"/>
      <c r="CJ29" s="41"/>
      <c r="CK29" s="41"/>
      <c r="CL29" s="41"/>
      <c r="CM29" s="85">
        <v>54</v>
      </c>
      <c r="CN29" s="85">
        <v>38</v>
      </c>
      <c r="CO29" s="85">
        <v>10</v>
      </c>
      <c r="CP29" s="85">
        <v>496</v>
      </c>
      <c r="CQ29" s="71">
        <v>73</v>
      </c>
      <c r="CR29" s="70"/>
      <c r="CS29" s="74">
        <v>17.714285714285715</v>
      </c>
      <c r="CT29" s="41" t="s">
        <v>145</v>
      </c>
      <c r="CU29" s="75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86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</row>
    <row r="30" spans="1:158" s="44" customFormat="1" ht="13.5" customHeight="1">
      <c r="A30" s="41"/>
      <c r="B30" s="24" t="s">
        <v>228</v>
      </c>
      <c r="C30" s="138" t="s">
        <v>46</v>
      </c>
      <c r="D30" s="70">
        <f t="shared" si="10"/>
        <v>2</v>
      </c>
      <c r="E30" s="70">
        <f t="shared" si="11"/>
        <v>2</v>
      </c>
      <c r="F30" s="70">
        <f t="shared" si="12"/>
        <v>0</v>
      </c>
      <c r="G30" s="70">
        <f t="shared" si="13"/>
        <v>21</v>
      </c>
      <c r="H30" s="71">
        <f t="shared" si="14"/>
        <v>11</v>
      </c>
      <c r="I30" s="70"/>
      <c r="J30" s="72">
        <f t="shared" si="15"/>
        <v>10.5</v>
      </c>
      <c r="K30" s="70">
        <f t="shared" si="16"/>
      </c>
      <c r="L30" s="47"/>
      <c r="M30" s="73">
        <f t="shared" si="17"/>
        <v>7</v>
      </c>
      <c r="N30" s="87"/>
      <c r="O30" s="74">
        <f t="shared" si="18"/>
        <v>10.5</v>
      </c>
      <c r="P30" s="75">
        <f t="shared" si="19"/>
        <v>2</v>
      </c>
      <c r="Q30" s="41"/>
      <c r="R30" s="76">
        <v>10</v>
      </c>
      <c r="S30" s="77"/>
      <c r="T30" s="82"/>
      <c r="U30" s="76"/>
      <c r="V30" s="77"/>
      <c r="W30" s="79"/>
      <c r="X30" s="76"/>
      <c r="Y30" s="77"/>
      <c r="Z30" s="80"/>
      <c r="AA30" s="76">
        <v>11</v>
      </c>
      <c r="AB30" s="77"/>
      <c r="AC30" s="80"/>
      <c r="AD30" s="76"/>
      <c r="AE30" s="77"/>
      <c r="AF30" s="80"/>
      <c r="AG30" s="76"/>
      <c r="AH30" s="77"/>
      <c r="AI30" s="81"/>
      <c r="AJ30" s="76"/>
      <c r="AK30" s="77"/>
      <c r="AL30" s="79"/>
      <c r="AM30" s="76"/>
      <c r="AN30" s="77"/>
      <c r="AO30" s="81"/>
      <c r="AP30" s="76"/>
      <c r="AQ30" s="77"/>
      <c r="AR30" s="81"/>
      <c r="AS30" s="76"/>
      <c r="AT30" s="77"/>
      <c r="AU30" s="81"/>
      <c r="AV30" s="76"/>
      <c r="AW30" s="77"/>
      <c r="AX30" s="81"/>
      <c r="AY30" s="76"/>
      <c r="AZ30" s="77"/>
      <c r="BA30" s="81"/>
      <c r="BB30" s="76"/>
      <c r="BC30" s="77"/>
      <c r="BD30" s="81"/>
      <c r="BE30" s="76"/>
      <c r="BF30" s="77"/>
      <c r="BG30" s="81"/>
      <c r="BH30" s="76"/>
      <c r="BI30" s="77"/>
      <c r="BJ30" s="81"/>
      <c r="BK30" s="76"/>
      <c r="BL30" s="77"/>
      <c r="BM30" s="81"/>
      <c r="BN30" s="76"/>
      <c r="BO30" s="77"/>
      <c r="BP30" s="81"/>
      <c r="BQ30" s="76"/>
      <c r="BR30" s="77"/>
      <c r="BS30" s="81"/>
      <c r="BT30" s="76"/>
      <c r="BU30" s="77"/>
      <c r="BV30" s="81"/>
      <c r="BW30" s="84"/>
      <c r="BX30" s="83"/>
      <c r="BY30" s="82"/>
      <c r="BZ30" s="84"/>
      <c r="CA30" s="83"/>
      <c r="CB30" s="83"/>
      <c r="CC30" s="84"/>
      <c r="CD30" s="82"/>
      <c r="CE30" s="82"/>
      <c r="CF30" s="84"/>
      <c r="CG30" s="82"/>
      <c r="CH30" s="41"/>
      <c r="CI30" s="41"/>
      <c r="CJ30" s="41"/>
      <c r="CK30" s="41"/>
      <c r="CL30" s="41"/>
      <c r="CM30" s="85"/>
      <c r="CN30" s="85"/>
      <c r="CO30" s="85"/>
      <c r="CP30" s="85"/>
      <c r="CQ30" s="71"/>
      <c r="CR30" s="70"/>
      <c r="CS30" s="74"/>
      <c r="CT30" s="41"/>
      <c r="CU30" s="89">
        <v>2</v>
      </c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86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</row>
    <row r="31" spans="1:158" s="44" customFormat="1" ht="13.5" customHeight="1">
      <c r="A31" s="41"/>
      <c r="B31" s="24" t="s">
        <v>239</v>
      </c>
      <c r="C31" s="138" t="s">
        <v>54</v>
      </c>
      <c r="D31" s="70">
        <f t="shared" si="10"/>
        <v>1</v>
      </c>
      <c r="E31" s="70">
        <f t="shared" si="11"/>
        <v>1</v>
      </c>
      <c r="F31" s="70">
        <f t="shared" si="12"/>
        <v>0</v>
      </c>
      <c r="G31" s="70">
        <f t="shared" si="13"/>
        <v>10</v>
      </c>
      <c r="H31" s="71">
        <f t="shared" si="14"/>
        <v>10</v>
      </c>
      <c r="I31" s="70"/>
      <c r="J31" s="72">
        <f t="shared" si="15"/>
        <v>10</v>
      </c>
      <c r="K31" s="70">
        <f t="shared" si="16"/>
      </c>
      <c r="L31" s="47"/>
      <c r="M31" s="73">
        <f t="shared" si="17"/>
        <v>3</v>
      </c>
      <c r="N31" s="41"/>
      <c r="O31" s="74">
        <f t="shared" si="18"/>
        <v>10</v>
      </c>
      <c r="P31" s="75">
        <f t="shared" si="19"/>
        <v>2</v>
      </c>
      <c r="Q31" s="41"/>
      <c r="R31" s="76"/>
      <c r="S31" s="77"/>
      <c r="T31" s="82"/>
      <c r="U31" s="76"/>
      <c r="V31" s="77"/>
      <c r="W31" s="79"/>
      <c r="X31" s="76"/>
      <c r="Y31" s="77"/>
      <c r="Z31" s="80"/>
      <c r="AA31" s="76">
        <v>10</v>
      </c>
      <c r="AB31" s="77"/>
      <c r="AC31" s="80"/>
      <c r="AD31" s="76"/>
      <c r="AE31" s="77"/>
      <c r="AF31" s="80"/>
      <c r="AG31" s="76"/>
      <c r="AH31" s="77"/>
      <c r="AI31" s="81"/>
      <c r="AJ31" s="76"/>
      <c r="AK31" s="77"/>
      <c r="AL31" s="79"/>
      <c r="AM31" s="76"/>
      <c r="AN31" s="77"/>
      <c r="AO31" s="81"/>
      <c r="AP31" s="76"/>
      <c r="AQ31" s="77"/>
      <c r="AR31" s="81"/>
      <c r="AS31" s="76"/>
      <c r="AT31" s="77"/>
      <c r="AU31" s="81"/>
      <c r="AV31" s="76"/>
      <c r="AW31" s="77"/>
      <c r="AX31" s="81"/>
      <c r="AY31" s="76"/>
      <c r="AZ31" s="77"/>
      <c r="BA31" s="81"/>
      <c r="BB31" s="76"/>
      <c r="BC31" s="77"/>
      <c r="BD31" s="81"/>
      <c r="BE31" s="76"/>
      <c r="BF31" s="77"/>
      <c r="BG31" s="81"/>
      <c r="BH31" s="76"/>
      <c r="BI31" s="77"/>
      <c r="BJ31" s="81"/>
      <c r="BK31" s="76"/>
      <c r="BL31" s="77"/>
      <c r="BM31" s="81"/>
      <c r="BN31" s="76"/>
      <c r="BO31" s="77"/>
      <c r="BP31" s="81"/>
      <c r="BQ31" s="76"/>
      <c r="BR31" s="77"/>
      <c r="BS31" s="81"/>
      <c r="BT31" s="76"/>
      <c r="BU31" s="77"/>
      <c r="BV31" s="81"/>
      <c r="BW31" s="84"/>
      <c r="BX31" s="83"/>
      <c r="BY31" s="82"/>
      <c r="BZ31" s="84"/>
      <c r="CA31" s="83"/>
      <c r="CB31" s="83"/>
      <c r="CC31" s="84"/>
      <c r="CD31" s="82"/>
      <c r="CE31" s="82"/>
      <c r="CF31" s="84"/>
      <c r="CG31" s="82"/>
      <c r="CH31" s="41"/>
      <c r="CI31" s="41"/>
      <c r="CJ31" s="41"/>
      <c r="CK31" s="41"/>
      <c r="CL31" s="41"/>
      <c r="CM31" s="85"/>
      <c r="CN31" s="85"/>
      <c r="CO31" s="85"/>
      <c r="CP31" s="85"/>
      <c r="CQ31" s="71"/>
      <c r="CR31" s="70"/>
      <c r="CS31" s="74"/>
      <c r="CT31" s="41"/>
      <c r="CU31" s="89">
        <v>2</v>
      </c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86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</row>
    <row r="32" spans="1:158" s="44" customFormat="1" ht="13.5" customHeight="1">
      <c r="A32" s="41"/>
      <c r="B32" s="24" t="s">
        <v>370</v>
      </c>
      <c r="C32" s="138" t="s">
        <v>144</v>
      </c>
      <c r="D32" s="70">
        <f t="shared" si="10"/>
        <v>1</v>
      </c>
      <c r="E32" s="70">
        <f t="shared" si="11"/>
        <v>1</v>
      </c>
      <c r="F32" s="70">
        <f t="shared" si="12"/>
        <v>0</v>
      </c>
      <c r="G32" s="70">
        <f t="shared" si="13"/>
        <v>6</v>
      </c>
      <c r="H32" s="71">
        <f t="shared" si="14"/>
        <v>6</v>
      </c>
      <c r="I32" s="70"/>
      <c r="J32" s="72">
        <f t="shared" si="15"/>
        <v>6</v>
      </c>
      <c r="K32" s="70">
        <f t="shared" si="16"/>
      </c>
      <c r="L32" s="47"/>
      <c r="M32" s="73">
        <f t="shared" si="17"/>
        <v>-1</v>
      </c>
      <c r="N32" s="41"/>
      <c r="O32" s="74">
        <f t="shared" si="18"/>
        <v>4.333333333333333</v>
      </c>
      <c r="P32" s="75">
        <f t="shared" si="19"/>
        <v>2</v>
      </c>
      <c r="Q32" s="41"/>
      <c r="R32" s="76"/>
      <c r="S32" s="77"/>
      <c r="T32" s="78"/>
      <c r="U32" s="76"/>
      <c r="V32" s="77"/>
      <c r="W32" s="79"/>
      <c r="X32" s="76"/>
      <c r="Y32" s="77"/>
      <c r="Z32" s="80"/>
      <c r="AA32" s="76"/>
      <c r="AB32" s="77"/>
      <c r="AC32" s="80"/>
      <c r="AD32" s="76"/>
      <c r="AE32" s="77"/>
      <c r="AF32" s="80"/>
      <c r="AG32" s="76"/>
      <c r="AH32" s="77"/>
      <c r="AI32" s="81"/>
      <c r="AJ32" s="76"/>
      <c r="AK32" s="77"/>
      <c r="AL32" s="79"/>
      <c r="AM32" s="76"/>
      <c r="AN32" s="77"/>
      <c r="AO32" s="81"/>
      <c r="AP32" s="76"/>
      <c r="AQ32" s="77"/>
      <c r="AR32" s="81"/>
      <c r="AS32" s="76"/>
      <c r="AT32" s="77"/>
      <c r="AU32" s="81"/>
      <c r="AV32" s="76"/>
      <c r="AW32" s="77"/>
      <c r="AX32" s="81"/>
      <c r="AY32" s="76"/>
      <c r="AZ32" s="77"/>
      <c r="BA32" s="81"/>
      <c r="BB32" s="76"/>
      <c r="BC32" s="77"/>
      <c r="BD32" s="81"/>
      <c r="BE32" s="76"/>
      <c r="BF32" s="77"/>
      <c r="BG32" s="81"/>
      <c r="BH32" s="76">
        <v>6</v>
      </c>
      <c r="BI32" s="77"/>
      <c r="BJ32" s="81"/>
      <c r="BK32" s="76"/>
      <c r="BL32" s="77"/>
      <c r="BM32" s="81"/>
      <c r="BN32" s="76"/>
      <c r="BO32" s="77"/>
      <c r="BP32" s="81"/>
      <c r="BQ32" s="76"/>
      <c r="BR32" s="77"/>
      <c r="BS32" s="81"/>
      <c r="BT32" s="76"/>
      <c r="BU32" s="77"/>
      <c r="BV32" s="81"/>
      <c r="BW32" s="84"/>
      <c r="BX32" s="83"/>
      <c r="BY32" s="82"/>
      <c r="BZ32" s="84"/>
      <c r="CA32" s="83"/>
      <c r="CB32" s="83"/>
      <c r="CC32" s="84"/>
      <c r="CD32" s="82"/>
      <c r="CE32" s="82"/>
      <c r="CF32" s="84"/>
      <c r="CG32" s="82"/>
      <c r="CH32" s="41"/>
      <c r="CI32" s="41"/>
      <c r="CJ32" s="41"/>
      <c r="CK32" s="41"/>
      <c r="CL32" s="41"/>
      <c r="CM32" s="85">
        <v>3</v>
      </c>
      <c r="CN32" s="85">
        <v>3</v>
      </c>
      <c r="CO32" s="85">
        <v>1</v>
      </c>
      <c r="CP32" s="85">
        <v>7</v>
      </c>
      <c r="CQ32" s="71">
        <v>5</v>
      </c>
      <c r="CR32" s="70"/>
      <c r="CS32" s="74">
        <v>3.5</v>
      </c>
      <c r="CT32" s="41" t="s">
        <v>145</v>
      </c>
      <c r="CU32" s="89">
        <v>2</v>
      </c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86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</row>
    <row r="33" spans="1:158" s="44" customFormat="1" ht="13.5" customHeight="1">
      <c r="A33" s="41"/>
      <c r="B33" s="24" t="s">
        <v>403</v>
      </c>
      <c r="C33" s="138" t="s">
        <v>46</v>
      </c>
      <c r="D33" s="70">
        <f t="shared" si="10"/>
        <v>1</v>
      </c>
      <c r="E33" s="70">
        <f t="shared" si="11"/>
        <v>1</v>
      </c>
      <c r="F33" s="70">
        <f t="shared" si="12"/>
        <v>1</v>
      </c>
      <c r="G33" s="70">
        <f t="shared" si="13"/>
        <v>6</v>
      </c>
      <c r="H33" s="71">
        <f t="shared" si="14"/>
        <v>6</v>
      </c>
      <c r="I33" s="70" t="s">
        <v>146</v>
      </c>
      <c r="J33" s="72">
        <f t="shared" si="15"/>
        <v>6</v>
      </c>
      <c r="K33" s="70" t="str">
        <f t="shared" si="16"/>
        <v>*</v>
      </c>
      <c r="L33" s="47"/>
      <c r="M33" s="73">
        <f t="shared" si="17"/>
        <v>6</v>
      </c>
      <c r="N33" s="41"/>
      <c r="O33" s="74">
        <f t="shared" si="18"/>
        <v>6</v>
      </c>
      <c r="P33" s="75">
        <f t="shared" si="19"/>
        <v>2</v>
      </c>
      <c r="Q33" s="41"/>
      <c r="R33" s="76"/>
      <c r="S33" s="77"/>
      <c r="T33" s="78"/>
      <c r="U33" s="76"/>
      <c r="V33" s="77"/>
      <c r="W33" s="79"/>
      <c r="X33" s="76"/>
      <c r="Y33" s="77"/>
      <c r="Z33" s="80"/>
      <c r="AA33" s="76"/>
      <c r="AB33" s="77"/>
      <c r="AC33" s="80"/>
      <c r="AD33" s="76"/>
      <c r="AE33" s="77"/>
      <c r="AF33" s="80"/>
      <c r="AG33" s="76"/>
      <c r="AH33" s="77"/>
      <c r="AI33" s="81"/>
      <c r="AJ33" s="76"/>
      <c r="AK33" s="77"/>
      <c r="AL33" s="79"/>
      <c r="AM33" s="76"/>
      <c r="AN33" s="77"/>
      <c r="AO33" s="81"/>
      <c r="AP33" s="76"/>
      <c r="AQ33" s="77"/>
      <c r="AR33" s="81"/>
      <c r="AS33" s="76"/>
      <c r="AT33" s="77"/>
      <c r="AU33" s="81"/>
      <c r="AV33" s="76"/>
      <c r="AW33" s="77"/>
      <c r="AX33" s="81"/>
      <c r="AY33" s="76"/>
      <c r="AZ33" s="77"/>
      <c r="BA33" s="81"/>
      <c r="BB33" s="76"/>
      <c r="BC33" s="77"/>
      <c r="BD33" s="81"/>
      <c r="BE33" s="76"/>
      <c r="BF33" s="77"/>
      <c r="BG33" s="81"/>
      <c r="BH33" s="76"/>
      <c r="BI33" s="77"/>
      <c r="BJ33" s="81"/>
      <c r="BK33" s="76"/>
      <c r="BL33" s="77"/>
      <c r="BM33" s="81"/>
      <c r="BN33" s="76"/>
      <c r="BO33" s="77"/>
      <c r="BP33" s="81"/>
      <c r="BQ33" s="76">
        <v>6</v>
      </c>
      <c r="BR33" s="77" t="s">
        <v>49</v>
      </c>
      <c r="BS33" s="81"/>
      <c r="BT33" s="76"/>
      <c r="BU33" s="77"/>
      <c r="BV33" s="81"/>
      <c r="BW33" s="84"/>
      <c r="BX33" s="83"/>
      <c r="BY33" s="82"/>
      <c r="BZ33" s="84"/>
      <c r="CA33" s="83"/>
      <c r="CB33" s="83"/>
      <c r="CC33" s="84"/>
      <c r="CD33" s="82"/>
      <c r="CE33" s="82"/>
      <c r="CF33" s="84"/>
      <c r="CG33" s="82"/>
      <c r="CH33" s="41"/>
      <c r="CI33" s="41"/>
      <c r="CJ33" s="41"/>
      <c r="CK33" s="41"/>
      <c r="CL33" s="41"/>
      <c r="CM33" s="85"/>
      <c r="CN33" s="85"/>
      <c r="CO33" s="85"/>
      <c r="CP33" s="85"/>
      <c r="CQ33" s="71"/>
      <c r="CR33" s="70"/>
      <c r="CS33" s="74"/>
      <c r="CT33" s="41"/>
      <c r="CU33" s="89">
        <v>2</v>
      </c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86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</row>
    <row r="34" spans="1:158" s="44" customFormat="1" ht="13.5" customHeight="1">
      <c r="A34" s="41"/>
      <c r="B34" s="24" t="s">
        <v>413</v>
      </c>
      <c r="C34" s="138" t="s">
        <v>60</v>
      </c>
      <c r="D34" s="70">
        <f t="shared" si="10"/>
        <v>1</v>
      </c>
      <c r="E34" s="70">
        <f t="shared" si="11"/>
        <v>1</v>
      </c>
      <c r="F34" s="70">
        <f t="shared" si="12"/>
        <v>0</v>
      </c>
      <c r="G34" s="70">
        <f t="shared" si="13"/>
        <v>5</v>
      </c>
      <c r="H34" s="71">
        <f t="shared" si="14"/>
        <v>5</v>
      </c>
      <c r="I34" s="70"/>
      <c r="J34" s="72">
        <f t="shared" si="15"/>
        <v>5</v>
      </c>
      <c r="K34" s="70">
        <f t="shared" si="16"/>
      </c>
      <c r="L34" s="47"/>
      <c r="M34" s="73">
        <f t="shared" si="17"/>
        <v>-2</v>
      </c>
      <c r="N34" s="87"/>
      <c r="O34" s="74">
        <f t="shared" si="18"/>
        <v>5</v>
      </c>
      <c r="P34" s="75">
        <f t="shared" si="19"/>
        <v>2</v>
      </c>
      <c r="Q34" s="41"/>
      <c r="R34" s="76"/>
      <c r="S34" s="77"/>
      <c r="T34" s="78"/>
      <c r="U34" s="76"/>
      <c r="V34" s="77"/>
      <c r="W34" s="79"/>
      <c r="X34" s="76"/>
      <c r="Y34" s="77"/>
      <c r="Z34" s="80"/>
      <c r="AA34" s="76"/>
      <c r="AB34" s="77"/>
      <c r="AC34" s="80"/>
      <c r="AD34" s="76"/>
      <c r="AE34" s="77"/>
      <c r="AF34" s="80"/>
      <c r="AG34" s="76"/>
      <c r="AH34" s="77"/>
      <c r="AI34" s="81"/>
      <c r="AJ34" s="76"/>
      <c r="AK34" s="77"/>
      <c r="AL34" s="79"/>
      <c r="AM34" s="76"/>
      <c r="AN34" s="77"/>
      <c r="AO34" s="81"/>
      <c r="AP34" s="76"/>
      <c r="AQ34" s="77"/>
      <c r="AR34" s="81"/>
      <c r="AS34" s="76"/>
      <c r="AT34" s="77"/>
      <c r="AU34" s="81"/>
      <c r="AV34" s="76"/>
      <c r="AW34" s="77"/>
      <c r="AX34" s="81"/>
      <c r="AY34" s="76"/>
      <c r="AZ34" s="77"/>
      <c r="BA34" s="81"/>
      <c r="BB34" s="76"/>
      <c r="BC34" s="77"/>
      <c r="BD34" s="81"/>
      <c r="BE34" s="76"/>
      <c r="BF34" s="77"/>
      <c r="BG34" s="81"/>
      <c r="BH34" s="76"/>
      <c r="BI34" s="77"/>
      <c r="BJ34" s="81"/>
      <c r="BK34" s="76"/>
      <c r="BL34" s="77"/>
      <c r="BM34" s="81"/>
      <c r="BN34" s="76"/>
      <c r="BO34" s="77"/>
      <c r="BP34" s="81"/>
      <c r="BQ34" s="76"/>
      <c r="BR34" s="77"/>
      <c r="BS34" s="81"/>
      <c r="BT34" s="76">
        <v>5</v>
      </c>
      <c r="BU34" s="77"/>
      <c r="BV34" s="81"/>
      <c r="BW34" s="84"/>
      <c r="BX34" s="83"/>
      <c r="BY34" s="82"/>
      <c r="BZ34" s="84"/>
      <c r="CA34" s="83"/>
      <c r="CB34" s="83"/>
      <c r="CC34" s="84"/>
      <c r="CD34" s="82"/>
      <c r="CE34" s="82"/>
      <c r="CF34" s="84"/>
      <c r="CG34" s="82"/>
      <c r="CH34" s="41"/>
      <c r="CI34" s="41"/>
      <c r="CJ34" s="41"/>
      <c r="CK34" s="41"/>
      <c r="CL34" s="41"/>
      <c r="CM34" s="85"/>
      <c r="CN34" s="85"/>
      <c r="CO34" s="85"/>
      <c r="CP34" s="85"/>
      <c r="CQ34" s="71"/>
      <c r="CR34" s="70"/>
      <c r="CS34" s="74"/>
      <c r="CT34" s="41"/>
      <c r="CU34" s="89">
        <v>2</v>
      </c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86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</row>
    <row r="35" spans="1:158" s="44" customFormat="1" ht="13.5" customHeight="1">
      <c r="A35" s="41"/>
      <c r="B35" s="24" t="s">
        <v>264</v>
      </c>
      <c r="C35" s="138" t="s">
        <v>54</v>
      </c>
      <c r="D35" s="70">
        <f t="shared" si="10"/>
        <v>1</v>
      </c>
      <c r="E35" s="70">
        <f t="shared" si="11"/>
        <v>1</v>
      </c>
      <c r="F35" s="70">
        <f t="shared" si="12"/>
        <v>0</v>
      </c>
      <c r="G35" s="70">
        <f t="shared" si="13"/>
        <v>0</v>
      </c>
      <c r="H35" s="71">
        <f t="shared" si="14"/>
        <v>0</v>
      </c>
      <c r="I35" s="70"/>
      <c r="J35" s="72">
        <f t="shared" si="15"/>
        <v>0</v>
      </c>
      <c r="K35" s="70">
        <f t="shared" si="16"/>
      </c>
      <c r="L35" s="47"/>
      <c r="M35" s="73">
        <f t="shared" si="17"/>
        <v>-7</v>
      </c>
      <c r="N35" s="41"/>
      <c r="O35" s="74">
        <f t="shared" si="18"/>
        <v>0</v>
      </c>
      <c r="P35" s="75">
        <f t="shared" si="19"/>
        <v>2</v>
      </c>
      <c r="Q35" s="41"/>
      <c r="R35" s="76"/>
      <c r="S35" s="77"/>
      <c r="T35" s="82"/>
      <c r="U35" s="76"/>
      <c r="V35" s="77"/>
      <c r="W35" s="79"/>
      <c r="X35" s="76"/>
      <c r="Y35" s="77"/>
      <c r="Z35" s="80"/>
      <c r="AA35" s="76"/>
      <c r="AB35" s="77"/>
      <c r="AC35" s="80"/>
      <c r="AD35" s="76">
        <v>0</v>
      </c>
      <c r="AE35" s="77"/>
      <c r="AF35" s="80"/>
      <c r="AG35" s="76"/>
      <c r="AH35" s="77"/>
      <c r="AI35" s="81"/>
      <c r="AJ35" s="76"/>
      <c r="AK35" s="77"/>
      <c r="AL35" s="79"/>
      <c r="AM35" s="76"/>
      <c r="AN35" s="77"/>
      <c r="AO35" s="81"/>
      <c r="AP35" s="76"/>
      <c r="AQ35" s="77"/>
      <c r="AR35" s="81"/>
      <c r="AS35" s="76"/>
      <c r="AT35" s="77"/>
      <c r="AU35" s="81"/>
      <c r="AV35" s="76"/>
      <c r="AW35" s="77"/>
      <c r="AX35" s="81"/>
      <c r="AY35" s="76"/>
      <c r="AZ35" s="77"/>
      <c r="BA35" s="81"/>
      <c r="BB35" s="76"/>
      <c r="BC35" s="77"/>
      <c r="BD35" s="81"/>
      <c r="BE35" s="76"/>
      <c r="BF35" s="77"/>
      <c r="BG35" s="81"/>
      <c r="BH35" s="76"/>
      <c r="BI35" s="77"/>
      <c r="BJ35" s="81"/>
      <c r="BK35" s="76"/>
      <c r="BL35" s="77"/>
      <c r="BM35" s="81"/>
      <c r="BN35" s="76"/>
      <c r="BO35" s="77"/>
      <c r="BP35" s="81"/>
      <c r="BQ35" s="76"/>
      <c r="BR35" s="77"/>
      <c r="BS35" s="81"/>
      <c r="BT35" s="76"/>
      <c r="BU35" s="77"/>
      <c r="BV35" s="81"/>
      <c r="BW35" s="84"/>
      <c r="BX35" s="83"/>
      <c r="BY35" s="82"/>
      <c r="BZ35" s="84"/>
      <c r="CA35" s="83"/>
      <c r="CB35" s="83"/>
      <c r="CC35" s="84"/>
      <c r="CD35" s="82"/>
      <c r="CE35" s="82"/>
      <c r="CF35" s="84"/>
      <c r="CG35" s="82"/>
      <c r="CH35" s="41"/>
      <c r="CI35" s="41"/>
      <c r="CJ35" s="41"/>
      <c r="CK35" s="41"/>
      <c r="CL35" s="41"/>
      <c r="CM35" s="85"/>
      <c r="CN35" s="85"/>
      <c r="CO35" s="85"/>
      <c r="CP35" s="85"/>
      <c r="CQ35" s="71"/>
      <c r="CR35" s="70"/>
      <c r="CS35" s="74"/>
      <c r="CT35" s="41"/>
      <c r="CU35" s="89">
        <v>2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86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</row>
    <row r="36" spans="1:158" s="44" customFormat="1" ht="13.5" customHeight="1">
      <c r="A36" s="41"/>
      <c r="B36" s="24" t="s">
        <v>59</v>
      </c>
      <c r="C36" s="138" t="s">
        <v>60</v>
      </c>
      <c r="D36" s="70">
        <f t="shared" si="10"/>
        <v>2</v>
      </c>
      <c r="E36" s="70">
        <f t="shared" si="11"/>
        <v>2</v>
      </c>
      <c r="F36" s="70">
        <f t="shared" si="12"/>
        <v>0</v>
      </c>
      <c r="G36" s="70">
        <f t="shared" si="13"/>
        <v>7</v>
      </c>
      <c r="H36" s="71">
        <f t="shared" si="14"/>
        <v>6</v>
      </c>
      <c r="I36" s="70"/>
      <c r="J36" s="72">
        <f t="shared" si="15"/>
        <v>3.5</v>
      </c>
      <c r="K36" s="70">
        <f t="shared" si="16"/>
      </c>
      <c r="L36" s="47"/>
      <c r="M36" s="73">
        <f t="shared" si="17"/>
        <v>-7</v>
      </c>
      <c r="N36" s="87"/>
      <c r="O36" s="74">
        <f t="shared" si="18"/>
        <v>15.142857142857142</v>
      </c>
      <c r="P36" s="75">
        <f t="shared" si="19"/>
        <v>2</v>
      </c>
      <c r="Q36" s="41"/>
      <c r="R36" s="76"/>
      <c r="S36" s="77"/>
      <c r="T36" s="82"/>
      <c r="U36" s="76"/>
      <c r="V36" s="77"/>
      <c r="W36" s="79"/>
      <c r="X36" s="76"/>
      <c r="Y36" s="77"/>
      <c r="Z36" s="80"/>
      <c r="AA36" s="76">
        <v>6</v>
      </c>
      <c r="AB36" s="77"/>
      <c r="AC36" s="80"/>
      <c r="AD36" s="76"/>
      <c r="AE36" s="77"/>
      <c r="AF36" s="80"/>
      <c r="AG36" s="76"/>
      <c r="AH36" s="77"/>
      <c r="AI36" s="81"/>
      <c r="AJ36" s="76"/>
      <c r="AK36" s="77"/>
      <c r="AL36" s="79"/>
      <c r="AM36" s="76"/>
      <c r="AN36" s="77"/>
      <c r="AO36" s="81"/>
      <c r="AP36" s="76"/>
      <c r="AQ36" s="77"/>
      <c r="AR36" s="81"/>
      <c r="AS36" s="76"/>
      <c r="AT36" s="77"/>
      <c r="AU36" s="81"/>
      <c r="AV36" s="76">
        <v>1</v>
      </c>
      <c r="AW36" s="77"/>
      <c r="AX36" s="81"/>
      <c r="AY36" s="76"/>
      <c r="AZ36" s="77"/>
      <c r="BA36" s="81"/>
      <c r="BB36" s="76"/>
      <c r="BC36" s="77"/>
      <c r="BD36" s="81"/>
      <c r="BE36" s="76"/>
      <c r="BF36" s="77"/>
      <c r="BG36" s="81"/>
      <c r="BH36" s="76"/>
      <c r="BI36" s="77"/>
      <c r="BJ36" s="81"/>
      <c r="BK36" s="76"/>
      <c r="BL36" s="77"/>
      <c r="BM36" s="81"/>
      <c r="BN36" s="76"/>
      <c r="BO36" s="77"/>
      <c r="BP36" s="81"/>
      <c r="BQ36" s="76"/>
      <c r="BR36" s="77"/>
      <c r="BS36" s="81"/>
      <c r="BT36" s="76"/>
      <c r="BU36" s="77"/>
      <c r="BV36" s="81"/>
      <c r="BW36" s="84"/>
      <c r="BX36" s="83"/>
      <c r="BY36" s="82"/>
      <c r="BZ36" s="84"/>
      <c r="CA36" s="83"/>
      <c r="CB36" s="83"/>
      <c r="CC36" s="84"/>
      <c r="CD36" s="82"/>
      <c r="CE36" s="82"/>
      <c r="CF36" s="84"/>
      <c r="CG36" s="82"/>
      <c r="CH36" s="41"/>
      <c r="CI36" s="41"/>
      <c r="CJ36" s="41"/>
      <c r="CK36" s="41"/>
      <c r="CL36" s="41"/>
      <c r="CM36" s="85">
        <v>20</v>
      </c>
      <c r="CN36" s="85">
        <v>10</v>
      </c>
      <c r="CO36" s="85">
        <v>5</v>
      </c>
      <c r="CP36" s="85">
        <v>99</v>
      </c>
      <c r="CQ36" s="71">
        <v>41</v>
      </c>
      <c r="CR36" s="70" t="s">
        <v>146</v>
      </c>
      <c r="CS36" s="74">
        <v>19.8</v>
      </c>
      <c r="CT36" s="41" t="s">
        <v>145</v>
      </c>
      <c r="CU36" s="89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86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</row>
    <row r="37" spans="1:158" s="44" customFormat="1" ht="13.5" customHeight="1">
      <c r="A37" s="41"/>
      <c r="B37" s="24" t="s">
        <v>164</v>
      </c>
      <c r="C37" s="138" t="s">
        <v>44</v>
      </c>
      <c r="D37" s="70">
        <f t="shared" si="10"/>
        <v>1</v>
      </c>
      <c r="E37" s="70">
        <f t="shared" si="11"/>
        <v>1</v>
      </c>
      <c r="F37" s="70">
        <f t="shared" si="12"/>
        <v>0</v>
      </c>
      <c r="G37" s="70">
        <f t="shared" si="13"/>
        <v>3</v>
      </c>
      <c r="H37" s="71">
        <f t="shared" si="14"/>
        <v>3</v>
      </c>
      <c r="I37" s="70"/>
      <c r="J37" s="72">
        <f t="shared" si="15"/>
        <v>3</v>
      </c>
      <c r="K37" s="70">
        <f t="shared" si="16"/>
      </c>
      <c r="L37" s="47"/>
      <c r="M37" s="73">
        <f t="shared" si="17"/>
        <v>-4</v>
      </c>
      <c r="N37" s="41"/>
      <c r="O37" s="74">
        <f t="shared" si="18"/>
        <v>3</v>
      </c>
      <c r="P37" s="75">
        <f t="shared" si="19"/>
        <v>1</v>
      </c>
      <c r="Q37" s="41"/>
      <c r="R37" s="76"/>
      <c r="S37" s="77"/>
      <c r="T37" s="82"/>
      <c r="U37" s="76"/>
      <c r="V37" s="77"/>
      <c r="W37" s="79"/>
      <c r="X37" s="76"/>
      <c r="Y37" s="77"/>
      <c r="Z37" s="80"/>
      <c r="AA37" s="76"/>
      <c r="AB37" s="77"/>
      <c r="AC37" s="80"/>
      <c r="AD37" s="76"/>
      <c r="AE37" s="77"/>
      <c r="AF37" s="80"/>
      <c r="AG37" s="76"/>
      <c r="AH37" s="77"/>
      <c r="AI37" s="81"/>
      <c r="AJ37" s="76"/>
      <c r="AK37" s="77"/>
      <c r="AL37" s="79"/>
      <c r="AM37" s="76"/>
      <c r="AN37" s="77"/>
      <c r="AO37" s="81"/>
      <c r="AP37" s="76"/>
      <c r="AQ37" s="77"/>
      <c r="AR37" s="81"/>
      <c r="AS37" s="76"/>
      <c r="AT37" s="77"/>
      <c r="AU37" s="81"/>
      <c r="AV37" s="76"/>
      <c r="AW37" s="77"/>
      <c r="AX37" s="81"/>
      <c r="AY37" s="76"/>
      <c r="AZ37" s="77"/>
      <c r="BA37" s="81"/>
      <c r="BB37" s="76"/>
      <c r="BC37" s="77"/>
      <c r="BD37" s="81"/>
      <c r="BE37" s="76"/>
      <c r="BF37" s="77"/>
      <c r="BG37" s="81"/>
      <c r="BH37" s="76"/>
      <c r="BI37" s="77"/>
      <c r="BJ37" s="81"/>
      <c r="BK37" s="76"/>
      <c r="BL37" s="77"/>
      <c r="BM37" s="81"/>
      <c r="BN37" s="76"/>
      <c r="BO37" s="77"/>
      <c r="BP37" s="81"/>
      <c r="BQ37" s="76">
        <v>3</v>
      </c>
      <c r="BR37" s="77"/>
      <c r="BS37" s="81"/>
      <c r="BT37" s="76"/>
      <c r="BU37" s="77"/>
      <c r="BV37" s="81"/>
      <c r="BW37" s="84"/>
      <c r="BX37" s="83"/>
      <c r="BY37" s="82"/>
      <c r="BZ37" s="84"/>
      <c r="CA37" s="83"/>
      <c r="CB37" s="83"/>
      <c r="CC37" s="84"/>
      <c r="CD37" s="82"/>
      <c r="CE37" s="82"/>
      <c r="CF37" s="84"/>
      <c r="CG37" s="82"/>
      <c r="CH37" s="41"/>
      <c r="CI37" s="41"/>
      <c r="CJ37" s="41"/>
      <c r="CK37" s="41"/>
      <c r="CL37" s="41"/>
      <c r="CM37" s="85"/>
      <c r="CN37" s="85"/>
      <c r="CO37" s="85"/>
      <c r="CP37" s="85"/>
      <c r="CQ37" s="71"/>
      <c r="CR37" s="70"/>
      <c r="CS37" s="74"/>
      <c r="CT37" s="41"/>
      <c r="CU37" s="89">
        <v>1</v>
      </c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86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</row>
    <row r="38" spans="1:158" s="44" customFormat="1" ht="13.5" customHeight="1">
      <c r="A38" s="41"/>
      <c r="B38" s="24" t="s">
        <v>405</v>
      </c>
      <c r="C38" s="138" t="s">
        <v>44</v>
      </c>
      <c r="D38" s="70">
        <f t="shared" si="10"/>
        <v>1</v>
      </c>
      <c r="E38" s="70">
        <f t="shared" si="11"/>
        <v>1</v>
      </c>
      <c r="F38" s="70">
        <f t="shared" si="12"/>
        <v>0</v>
      </c>
      <c r="G38" s="70">
        <f t="shared" si="13"/>
        <v>2</v>
      </c>
      <c r="H38" s="71">
        <f t="shared" si="14"/>
        <v>2</v>
      </c>
      <c r="I38" s="70"/>
      <c r="J38" s="72">
        <f t="shared" si="15"/>
        <v>2</v>
      </c>
      <c r="K38" s="70">
        <f t="shared" si="16"/>
      </c>
      <c r="L38" s="47"/>
      <c r="M38" s="73">
        <f t="shared" si="17"/>
        <v>-5</v>
      </c>
      <c r="N38" s="41"/>
      <c r="O38" s="74">
        <f t="shared" si="18"/>
        <v>2</v>
      </c>
      <c r="P38" s="75">
        <f t="shared" si="19"/>
        <v>1</v>
      </c>
      <c r="Q38" s="41"/>
      <c r="R38" s="76"/>
      <c r="S38" s="77"/>
      <c r="T38" s="82"/>
      <c r="U38" s="76"/>
      <c r="V38" s="77"/>
      <c r="W38" s="79"/>
      <c r="X38" s="76"/>
      <c r="Y38" s="77"/>
      <c r="Z38" s="80"/>
      <c r="AA38" s="76"/>
      <c r="AB38" s="77"/>
      <c r="AC38" s="80"/>
      <c r="AD38" s="76"/>
      <c r="AE38" s="77"/>
      <c r="AF38" s="80"/>
      <c r="AG38" s="76"/>
      <c r="AH38" s="77"/>
      <c r="AI38" s="81"/>
      <c r="AJ38" s="76"/>
      <c r="AK38" s="77"/>
      <c r="AL38" s="79"/>
      <c r="AM38" s="76"/>
      <c r="AN38" s="77"/>
      <c r="AO38" s="81"/>
      <c r="AP38" s="76"/>
      <c r="AQ38" s="77"/>
      <c r="AR38" s="81"/>
      <c r="AS38" s="76"/>
      <c r="AT38" s="77"/>
      <c r="AU38" s="81"/>
      <c r="AV38" s="76"/>
      <c r="AW38" s="77"/>
      <c r="AX38" s="81"/>
      <c r="AY38" s="76"/>
      <c r="AZ38" s="77"/>
      <c r="BA38" s="81"/>
      <c r="BB38" s="76"/>
      <c r="BC38" s="77"/>
      <c r="BD38" s="81"/>
      <c r="BE38" s="76"/>
      <c r="BF38" s="77"/>
      <c r="BG38" s="81"/>
      <c r="BH38" s="76"/>
      <c r="BI38" s="77"/>
      <c r="BJ38" s="81"/>
      <c r="BK38" s="76"/>
      <c r="BL38" s="77"/>
      <c r="BM38" s="81"/>
      <c r="BN38" s="76"/>
      <c r="BO38" s="77"/>
      <c r="BP38" s="81"/>
      <c r="BQ38" s="76">
        <v>2</v>
      </c>
      <c r="BR38" s="77"/>
      <c r="BS38" s="81"/>
      <c r="BT38" s="76"/>
      <c r="BU38" s="77"/>
      <c r="BV38" s="81"/>
      <c r="BW38" s="84"/>
      <c r="BX38" s="83"/>
      <c r="BY38" s="82"/>
      <c r="BZ38" s="84"/>
      <c r="CA38" s="83"/>
      <c r="CB38" s="83"/>
      <c r="CC38" s="84"/>
      <c r="CD38" s="82"/>
      <c r="CE38" s="82"/>
      <c r="CF38" s="84"/>
      <c r="CG38" s="82"/>
      <c r="CH38" s="41"/>
      <c r="CI38" s="41"/>
      <c r="CJ38" s="41"/>
      <c r="CK38" s="41"/>
      <c r="CL38" s="41"/>
      <c r="CM38" s="85"/>
      <c r="CN38" s="85"/>
      <c r="CO38" s="85"/>
      <c r="CP38" s="85"/>
      <c r="CQ38" s="71"/>
      <c r="CR38" s="70"/>
      <c r="CS38" s="74"/>
      <c r="CT38" s="41"/>
      <c r="CU38" s="89">
        <v>1</v>
      </c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86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</row>
    <row r="39" spans="1:158" s="44" customFormat="1" ht="13.5" customHeight="1">
      <c r="A39" s="41"/>
      <c r="B39" s="24" t="s">
        <v>116</v>
      </c>
      <c r="C39" s="138" t="s">
        <v>44</v>
      </c>
      <c r="D39" s="70">
        <f t="shared" si="10"/>
        <v>1</v>
      </c>
      <c r="E39" s="70">
        <f t="shared" si="11"/>
        <v>1</v>
      </c>
      <c r="F39" s="70">
        <f t="shared" si="12"/>
        <v>0</v>
      </c>
      <c r="G39" s="70">
        <f t="shared" si="13"/>
        <v>1</v>
      </c>
      <c r="H39" s="71">
        <f t="shared" si="14"/>
        <v>1</v>
      </c>
      <c r="I39" s="70"/>
      <c r="J39" s="72">
        <f t="shared" si="15"/>
        <v>1</v>
      </c>
      <c r="K39" s="70">
        <f t="shared" si="16"/>
      </c>
      <c r="L39" s="47"/>
      <c r="M39" s="73">
        <f t="shared" si="17"/>
        <v>-6</v>
      </c>
      <c r="N39" s="41"/>
      <c r="O39" s="74">
        <f t="shared" si="18"/>
        <v>1</v>
      </c>
      <c r="P39" s="302">
        <v>4</v>
      </c>
      <c r="Q39" s="41"/>
      <c r="R39" s="76"/>
      <c r="S39" s="77"/>
      <c r="T39" s="82"/>
      <c r="U39" s="76"/>
      <c r="V39" s="77"/>
      <c r="W39" s="79"/>
      <c r="X39" s="76"/>
      <c r="Y39" s="77"/>
      <c r="Z39" s="80"/>
      <c r="AA39" s="76"/>
      <c r="AB39" s="77"/>
      <c r="AC39" s="80"/>
      <c r="AD39" s="76"/>
      <c r="AE39" s="77"/>
      <c r="AF39" s="80"/>
      <c r="AG39" s="76"/>
      <c r="AH39" s="77"/>
      <c r="AI39" s="81"/>
      <c r="AJ39" s="76"/>
      <c r="AK39" s="77"/>
      <c r="AL39" s="79"/>
      <c r="AM39" s="76"/>
      <c r="AN39" s="77"/>
      <c r="AO39" s="81"/>
      <c r="AP39" s="76"/>
      <c r="AQ39" s="77"/>
      <c r="AR39" s="81"/>
      <c r="AS39" s="76"/>
      <c r="AT39" s="77"/>
      <c r="AU39" s="81"/>
      <c r="AV39" s="76"/>
      <c r="AW39" s="77"/>
      <c r="AX39" s="81"/>
      <c r="AY39" s="76"/>
      <c r="AZ39" s="77"/>
      <c r="BA39" s="81"/>
      <c r="BB39" s="76"/>
      <c r="BC39" s="77"/>
      <c r="BD39" s="81"/>
      <c r="BE39" s="76"/>
      <c r="BF39" s="77"/>
      <c r="BG39" s="81"/>
      <c r="BH39" s="76"/>
      <c r="BI39" s="77"/>
      <c r="BJ39" s="81"/>
      <c r="BK39" s="76">
        <v>1</v>
      </c>
      <c r="BL39" s="77"/>
      <c r="BM39" s="81"/>
      <c r="BN39" s="76"/>
      <c r="BO39" s="77"/>
      <c r="BP39" s="81"/>
      <c r="BQ39" s="76"/>
      <c r="BR39" s="77"/>
      <c r="BS39" s="81"/>
      <c r="BT39" s="76"/>
      <c r="BU39" s="77"/>
      <c r="BV39" s="81"/>
      <c r="BW39" s="84"/>
      <c r="BX39" s="83"/>
      <c r="BY39" s="82"/>
      <c r="BZ39" s="84"/>
      <c r="CA39" s="83"/>
      <c r="CB39" s="83"/>
      <c r="CC39" s="84"/>
      <c r="CD39" s="82"/>
      <c r="CE39" s="82"/>
      <c r="CF39" s="84"/>
      <c r="CG39" s="82"/>
      <c r="CH39" s="41"/>
      <c r="CI39" s="41"/>
      <c r="CJ39" s="41"/>
      <c r="CK39" s="41"/>
      <c r="CL39" s="41"/>
      <c r="CM39" s="85"/>
      <c r="CN39" s="85"/>
      <c r="CO39" s="85"/>
      <c r="CP39" s="85"/>
      <c r="CQ39" s="71"/>
      <c r="CR39" s="70"/>
      <c r="CS39" s="74"/>
      <c r="CT39" s="41"/>
      <c r="CU39" s="89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86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</row>
    <row r="40" spans="1:158" s="44" customFormat="1" ht="13.5" customHeight="1">
      <c r="A40" s="41"/>
      <c r="B40" s="24" t="s">
        <v>179</v>
      </c>
      <c r="C40" s="138" t="s">
        <v>144</v>
      </c>
      <c r="D40" s="70">
        <f t="shared" si="10"/>
        <v>1</v>
      </c>
      <c r="E40" s="70">
        <f t="shared" si="11"/>
        <v>1</v>
      </c>
      <c r="F40" s="70">
        <f t="shared" si="12"/>
        <v>0</v>
      </c>
      <c r="G40" s="70">
        <f t="shared" si="13"/>
        <v>0</v>
      </c>
      <c r="H40" s="71">
        <f t="shared" si="14"/>
        <v>0</v>
      </c>
      <c r="I40" s="70"/>
      <c r="J40" s="72">
        <f t="shared" si="15"/>
        <v>0</v>
      </c>
      <c r="K40" s="70">
        <f t="shared" si="16"/>
      </c>
      <c r="L40" s="47"/>
      <c r="M40" s="73">
        <f t="shared" si="17"/>
        <v>-7</v>
      </c>
      <c r="N40" s="41"/>
      <c r="O40" s="74">
        <f t="shared" si="18"/>
        <v>2.3333333333333335</v>
      </c>
      <c r="P40" s="75">
        <f>IF(CN40="-",IF(E40="-",CU40,IF((E40-F40)&lt;5,CU40,IF(O40&gt;=40,5,IF(O40&gt;=30,4,IF(O40&gt;=20,3,IF(O40&gt;=10,2,1)))))),IF(E40="-",IF((CN40-CO40)&lt;5,CU40,IF(O40&gt;=40,5,IF(O40&gt;=30,4,IF(O40&gt;=20,3,IF(O40&gt;=10,2,1))))),IF((CN40+E40-CO40-F40)&lt;5,CU40,IF(O40&gt;=40,5,IF(O40&gt;=30,4,IF(O40&gt;=20,3,IF(O40&gt;=10,2,1)))))))</f>
        <v>2</v>
      </c>
      <c r="Q40" s="41"/>
      <c r="R40" s="76">
        <v>0</v>
      </c>
      <c r="S40" s="77"/>
      <c r="T40" s="78"/>
      <c r="U40" s="76"/>
      <c r="V40" s="77"/>
      <c r="W40" s="79"/>
      <c r="X40" s="76"/>
      <c r="Y40" s="77"/>
      <c r="Z40" s="80"/>
      <c r="AA40" s="76"/>
      <c r="AB40" s="77"/>
      <c r="AC40" s="80"/>
      <c r="AD40" s="76"/>
      <c r="AE40" s="77"/>
      <c r="AF40" s="80"/>
      <c r="AG40" s="76"/>
      <c r="AH40" s="77"/>
      <c r="AI40" s="81"/>
      <c r="AJ40" s="76"/>
      <c r="AK40" s="77"/>
      <c r="AL40" s="79"/>
      <c r="AM40" s="76"/>
      <c r="AN40" s="77"/>
      <c r="AO40" s="81"/>
      <c r="AP40" s="76"/>
      <c r="AQ40" s="77"/>
      <c r="AR40" s="81"/>
      <c r="AS40" s="76"/>
      <c r="AT40" s="77"/>
      <c r="AU40" s="81"/>
      <c r="AV40" s="76"/>
      <c r="AW40" s="77"/>
      <c r="AX40" s="81"/>
      <c r="AY40" s="76"/>
      <c r="AZ40" s="77"/>
      <c r="BA40" s="81"/>
      <c r="BB40" s="76"/>
      <c r="BC40" s="77"/>
      <c r="BD40" s="81"/>
      <c r="BE40" s="76"/>
      <c r="BF40" s="77"/>
      <c r="BG40" s="81"/>
      <c r="BH40" s="76"/>
      <c r="BI40" s="77"/>
      <c r="BJ40" s="81"/>
      <c r="BK40" s="76"/>
      <c r="BL40" s="77"/>
      <c r="BM40" s="81"/>
      <c r="BN40" s="76"/>
      <c r="BO40" s="77"/>
      <c r="BP40" s="81"/>
      <c r="BQ40" s="76"/>
      <c r="BR40" s="77"/>
      <c r="BS40" s="81"/>
      <c r="BT40" s="76"/>
      <c r="BU40" s="77"/>
      <c r="BV40" s="81"/>
      <c r="BW40" s="84"/>
      <c r="BX40" s="83"/>
      <c r="BY40" s="82"/>
      <c r="BZ40" s="84"/>
      <c r="CA40" s="83"/>
      <c r="CB40" s="83"/>
      <c r="CC40" s="84"/>
      <c r="CD40" s="82"/>
      <c r="CE40" s="82"/>
      <c r="CF40" s="84"/>
      <c r="CG40" s="82"/>
      <c r="CH40" s="41"/>
      <c r="CI40" s="41"/>
      <c r="CJ40" s="41"/>
      <c r="CK40" s="41"/>
      <c r="CL40" s="41"/>
      <c r="CM40" s="85">
        <v>3</v>
      </c>
      <c r="CN40" s="85">
        <v>3</v>
      </c>
      <c r="CO40" s="85">
        <v>1</v>
      </c>
      <c r="CP40" s="85">
        <v>7</v>
      </c>
      <c r="CQ40" s="71">
        <v>5</v>
      </c>
      <c r="CR40" s="70"/>
      <c r="CS40" s="74">
        <v>3.5</v>
      </c>
      <c r="CT40" s="41" t="s">
        <v>145</v>
      </c>
      <c r="CU40" s="89">
        <v>2</v>
      </c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86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</row>
    <row r="41" spans="1:158" s="44" customFormat="1" ht="13.5" customHeight="1">
      <c r="A41" s="41"/>
      <c r="B41" s="24" t="s">
        <v>404</v>
      </c>
      <c r="C41" s="138" t="s">
        <v>44</v>
      </c>
      <c r="D41" s="70">
        <f t="shared" si="10"/>
        <v>1</v>
      </c>
      <c r="E41" s="70">
        <f t="shared" si="11"/>
        <v>1</v>
      </c>
      <c r="F41" s="70">
        <f t="shared" si="12"/>
        <v>0</v>
      </c>
      <c r="G41" s="70">
        <f t="shared" si="13"/>
        <v>0</v>
      </c>
      <c r="H41" s="71">
        <f t="shared" si="14"/>
        <v>0</v>
      </c>
      <c r="I41" s="70"/>
      <c r="J41" s="72">
        <f t="shared" si="15"/>
        <v>0</v>
      </c>
      <c r="K41" s="70">
        <f t="shared" si="16"/>
      </c>
      <c r="L41" s="47"/>
      <c r="M41" s="73">
        <f t="shared" si="17"/>
        <v>-7</v>
      </c>
      <c r="N41" s="41"/>
      <c r="O41" s="74">
        <f t="shared" si="18"/>
        <v>0</v>
      </c>
      <c r="P41" s="75">
        <f>IF(CN41="-",IF(E41="-",CU41,IF((E41-F41)&lt;5,CU41,IF(O41&gt;=40,5,IF(O41&gt;=30,4,IF(O41&gt;=20,3,IF(O41&gt;=10,2,1)))))),IF(E41="-",IF((CN41-CO41)&lt;5,CU41,IF(O41&gt;=40,5,IF(O41&gt;=30,4,IF(O41&gt;=20,3,IF(O41&gt;=10,2,1))))),IF((CN41+E41-CO41-F41)&lt;5,CU41,IF(O41&gt;=40,5,IF(O41&gt;=30,4,IF(O41&gt;=20,3,IF(O41&gt;=10,2,1)))))))</f>
        <v>1</v>
      </c>
      <c r="Q41" s="41"/>
      <c r="R41" s="76"/>
      <c r="S41" s="77"/>
      <c r="T41" s="78"/>
      <c r="U41" s="76"/>
      <c r="V41" s="77"/>
      <c r="W41" s="79"/>
      <c r="X41" s="76"/>
      <c r="Y41" s="77"/>
      <c r="Z41" s="80"/>
      <c r="AA41" s="76"/>
      <c r="AB41" s="77"/>
      <c r="AC41" s="80"/>
      <c r="AD41" s="76"/>
      <c r="AE41" s="77"/>
      <c r="AF41" s="80"/>
      <c r="AG41" s="76"/>
      <c r="AH41" s="77"/>
      <c r="AI41" s="81"/>
      <c r="AJ41" s="76"/>
      <c r="AK41" s="77"/>
      <c r="AL41" s="79"/>
      <c r="AM41" s="76"/>
      <c r="AN41" s="77"/>
      <c r="AO41" s="81"/>
      <c r="AP41" s="76"/>
      <c r="AQ41" s="77"/>
      <c r="AR41" s="81"/>
      <c r="AS41" s="76"/>
      <c r="AT41" s="77"/>
      <c r="AU41" s="81"/>
      <c r="AV41" s="76"/>
      <c r="AW41" s="77"/>
      <c r="AX41" s="81"/>
      <c r="AY41" s="76"/>
      <c r="AZ41" s="77"/>
      <c r="BA41" s="81"/>
      <c r="BB41" s="76"/>
      <c r="BC41" s="77"/>
      <c r="BD41" s="81"/>
      <c r="BE41" s="76"/>
      <c r="BF41" s="77"/>
      <c r="BG41" s="81"/>
      <c r="BH41" s="76"/>
      <c r="BI41" s="77"/>
      <c r="BJ41" s="81"/>
      <c r="BK41" s="76"/>
      <c r="BL41" s="77"/>
      <c r="BM41" s="81"/>
      <c r="BN41" s="76"/>
      <c r="BO41" s="77"/>
      <c r="BP41" s="81"/>
      <c r="BQ41" s="76">
        <v>0</v>
      </c>
      <c r="BR41" s="77"/>
      <c r="BS41" s="81"/>
      <c r="BT41" s="76"/>
      <c r="BU41" s="77"/>
      <c r="BV41" s="81"/>
      <c r="BW41" s="84"/>
      <c r="BX41" s="83"/>
      <c r="BY41" s="82"/>
      <c r="BZ41" s="84"/>
      <c r="CA41" s="83"/>
      <c r="CB41" s="83"/>
      <c r="CC41" s="84"/>
      <c r="CD41" s="82"/>
      <c r="CE41" s="82"/>
      <c r="CF41" s="84"/>
      <c r="CG41" s="82"/>
      <c r="CH41" s="41"/>
      <c r="CI41" s="41"/>
      <c r="CJ41" s="41"/>
      <c r="CK41" s="41"/>
      <c r="CL41" s="41"/>
      <c r="CM41" s="85"/>
      <c r="CN41" s="85"/>
      <c r="CO41" s="85"/>
      <c r="CP41" s="85"/>
      <c r="CQ41" s="71"/>
      <c r="CR41" s="70"/>
      <c r="CS41" s="74"/>
      <c r="CT41" s="41"/>
      <c r="CU41" s="89">
        <v>1</v>
      </c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86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</row>
    <row r="42" spans="1:158" s="44" customFormat="1" ht="13.5" customHeight="1">
      <c r="A42" s="41"/>
      <c r="B42" s="24" t="s">
        <v>262</v>
      </c>
      <c r="C42" s="138" t="s">
        <v>44</v>
      </c>
      <c r="D42" s="70">
        <f t="shared" si="10"/>
        <v>1</v>
      </c>
      <c r="E42" s="70" t="str">
        <f t="shared" si="11"/>
        <v>-</v>
      </c>
      <c r="F42" s="70" t="str">
        <f t="shared" si="12"/>
        <v>-</v>
      </c>
      <c r="G42" s="70" t="str">
        <f t="shared" si="13"/>
        <v>-</v>
      </c>
      <c r="H42" s="71" t="str">
        <f t="shared" si="14"/>
        <v>-</v>
      </c>
      <c r="I42" s="70"/>
      <c r="J42" s="72" t="str">
        <f t="shared" si="15"/>
        <v>-</v>
      </c>
      <c r="K42" s="70" t="e">
        <f t="shared" si="16"/>
        <v>#VALUE!</v>
      </c>
      <c r="L42" s="47"/>
      <c r="M42" s="73" t="str">
        <f t="shared" si="17"/>
        <v>-</v>
      </c>
      <c r="N42" s="87"/>
      <c r="O42" s="74" t="str">
        <f t="shared" si="18"/>
        <v>-</v>
      </c>
      <c r="P42" s="75">
        <f>IF(CN42="-",IF(E42="-",CU42,IF((E42-F42)&lt;5,CU42,IF(O42&gt;=40,5,IF(O42&gt;=30,4,IF(O42&gt;=20,3,IF(O42&gt;=10,2,1)))))),IF(E42="-",IF((CN42-CO42)&lt;5,CU42,IF(O42&gt;=40,5,IF(O42&gt;=30,4,IF(O42&gt;=20,3,IF(O42&gt;=10,2,1))))),IF((CN42+E42-CO42-F42)&lt;5,CU42,IF(O42&gt;=40,5,IF(O42&gt;=30,4,IF(O42&gt;=20,3,IF(O42&gt;=10,2,1)))))))</f>
        <v>2</v>
      </c>
      <c r="Q42" s="41"/>
      <c r="R42" s="76"/>
      <c r="S42" s="77"/>
      <c r="T42" s="78"/>
      <c r="U42" s="76"/>
      <c r="V42" s="77"/>
      <c r="W42" s="79"/>
      <c r="X42" s="76"/>
      <c r="Y42" s="77"/>
      <c r="Z42" s="80"/>
      <c r="AA42" s="76"/>
      <c r="AB42" s="77"/>
      <c r="AC42" s="80"/>
      <c r="AD42" s="76" t="s">
        <v>263</v>
      </c>
      <c r="AE42" s="77"/>
      <c r="AF42" s="80"/>
      <c r="AG42" s="76"/>
      <c r="AH42" s="77"/>
      <c r="AI42" s="81"/>
      <c r="AJ42" s="76"/>
      <c r="AK42" s="77"/>
      <c r="AL42" s="79"/>
      <c r="AM42" s="76"/>
      <c r="AN42" s="77"/>
      <c r="AO42" s="81"/>
      <c r="AP42" s="76"/>
      <c r="AQ42" s="77"/>
      <c r="AR42" s="81"/>
      <c r="AS42" s="76"/>
      <c r="AT42" s="77"/>
      <c r="AU42" s="81"/>
      <c r="AV42" s="76"/>
      <c r="AW42" s="77"/>
      <c r="AX42" s="81"/>
      <c r="AY42" s="76"/>
      <c r="AZ42" s="77"/>
      <c r="BA42" s="81"/>
      <c r="BB42" s="76"/>
      <c r="BC42" s="77"/>
      <c r="BD42" s="81"/>
      <c r="BE42" s="76"/>
      <c r="BF42" s="77"/>
      <c r="BG42" s="81"/>
      <c r="BH42" s="76"/>
      <c r="BI42" s="77"/>
      <c r="BJ42" s="81"/>
      <c r="BK42" s="76"/>
      <c r="BL42" s="77"/>
      <c r="BM42" s="81"/>
      <c r="BN42" s="76"/>
      <c r="BO42" s="77"/>
      <c r="BP42" s="81"/>
      <c r="BQ42" s="76"/>
      <c r="BR42" s="77"/>
      <c r="BS42" s="81"/>
      <c r="BT42" s="76"/>
      <c r="BU42" s="77"/>
      <c r="BV42" s="81"/>
      <c r="BW42" s="84"/>
      <c r="BX42" s="83"/>
      <c r="BY42" s="82"/>
      <c r="BZ42" s="84"/>
      <c r="CA42" s="83"/>
      <c r="CB42" s="83"/>
      <c r="CC42" s="84"/>
      <c r="CD42" s="82"/>
      <c r="CE42" s="82"/>
      <c r="CF42" s="84"/>
      <c r="CG42" s="82"/>
      <c r="CH42" s="41"/>
      <c r="CI42" s="41"/>
      <c r="CJ42" s="41"/>
      <c r="CK42" s="41"/>
      <c r="CL42" s="41"/>
      <c r="CM42" s="85"/>
      <c r="CN42" s="85"/>
      <c r="CO42" s="85"/>
      <c r="CP42" s="85"/>
      <c r="CQ42" s="71"/>
      <c r="CR42" s="70"/>
      <c r="CS42" s="74"/>
      <c r="CT42" s="41"/>
      <c r="CU42" s="89">
        <v>2</v>
      </c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86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</row>
    <row r="43" spans="1:158" s="44" customFormat="1" ht="13.5" customHeight="1">
      <c r="A43" s="41"/>
      <c r="B43" s="24" t="s">
        <v>114</v>
      </c>
      <c r="C43" s="138" t="s">
        <v>54</v>
      </c>
      <c r="D43" s="70">
        <f t="shared" si="10"/>
        <v>3</v>
      </c>
      <c r="E43" s="70" t="str">
        <f t="shared" si="11"/>
        <v>-</v>
      </c>
      <c r="F43" s="70" t="str">
        <f t="shared" si="12"/>
        <v>-</v>
      </c>
      <c r="G43" s="70" t="str">
        <f t="shared" si="13"/>
        <v>-</v>
      </c>
      <c r="H43" s="71" t="str">
        <f t="shared" si="14"/>
        <v>-</v>
      </c>
      <c r="I43" s="70"/>
      <c r="J43" s="305" t="str">
        <f t="shared" si="15"/>
        <v>-</v>
      </c>
      <c r="K43" s="70" t="e">
        <f t="shared" si="16"/>
        <v>#VALUE!</v>
      </c>
      <c r="L43" s="47"/>
      <c r="M43" s="73" t="str">
        <f t="shared" si="17"/>
        <v>-</v>
      </c>
      <c r="N43" s="41"/>
      <c r="O43" s="74">
        <f t="shared" si="18"/>
        <v>7.048780487804878</v>
      </c>
      <c r="P43" s="75">
        <f>IF(CN43="-",IF(E43="-",CU43,IF((E43-F43)&lt;5,CU43,IF(O43&gt;=40,5,IF(O43&gt;=30,4,IF(O43&gt;=20,3,IF(O43&gt;=10,2,1)))))),IF(E43="-",IF((CN43-CO43)&lt;5,CU43,IF(O43&gt;=40,5,IF(O43&gt;=30,4,IF(O43&gt;=20,3,IF(O43&gt;=10,2,1))))),IF((CN43+E43-CO43-F43)&lt;5,CU43,IF(O43&gt;=40,5,IF(O43&gt;=30,4,IF(O43&gt;=20,3,IF(O43&gt;=10,2,1)))))))</f>
        <v>1</v>
      </c>
      <c r="Q43" s="41"/>
      <c r="R43" s="76"/>
      <c r="S43" s="77"/>
      <c r="T43" s="78"/>
      <c r="U43" s="76"/>
      <c r="V43" s="77"/>
      <c r="W43" s="79"/>
      <c r="X43" s="76"/>
      <c r="Y43" s="77"/>
      <c r="Z43" s="80"/>
      <c r="AA43" s="76"/>
      <c r="AB43" s="77"/>
      <c r="AC43" s="80"/>
      <c r="AD43" s="76"/>
      <c r="AE43" s="77"/>
      <c r="AF43" s="80"/>
      <c r="AG43" s="76"/>
      <c r="AH43" s="77"/>
      <c r="AI43" s="81"/>
      <c r="AJ43" s="76"/>
      <c r="AK43" s="77"/>
      <c r="AL43" s="79"/>
      <c r="AM43" s="76" t="s">
        <v>263</v>
      </c>
      <c r="AN43" s="77"/>
      <c r="AO43" s="81"/>
      <c r="AP43" s="76"/>
      <c r="AQ43" s="77"/>
      <c r="AR43" s="81"/>
      <c r="AS43" s="76"/>
      <c r="AT43" s="77"/>
      <c r="AU43" s="81"/>
      <c r="AV43" s="76"/>
      <c r="AW43" s="77"/>
      <c r="AX43" s="81"/>
      <c r="AY43" s="76"/>
      <c r="AZ43" s="77"/>
      <c r="BA43" s="81"/>
      <c r="BB43" s="76"/>
      <c r="BC43" s="77"/>
      <c r="BD43" s="81"/>
      <c r="BE43" s="76"/>
      <c r="BF43" s="77"/>
      <c r="BG43" s="81"/>
      <c r="BH43" s="76"/>
      <c r="BI43" s="77"/>
      <c r="BJ43" s="81"/>
      <c r="BK43" s="76" t="s">
        <v>263</v>
      </c>
      <c r="BL43" s="77"/>
      <c r="BM43" s="81"/>
      <c r="BN43" s="76" t="s">
        <v>263</v>
      </c>
      <c r="BO43" s="77"/>
      <c r="BP43" s="81"/>
      <c r="BQ43" s="76"/>
      <c r="BR43" s="77"/>
      <c r="BS43" s="81"/>
      <c r="BT43" s="76"/>
      <c r="BU43" s="77"/>
      <c r="BV43" s="81"/>
      <c r="BW43" s="84"/>
      <c r="BX43" s="83"/>
      <c r="BY43" s="82"/>
      <c r="BZ43" s="84"/>
      <c r="CA43" s="83"/>
      <c r="CB43" s="83"/>
      <c r="CC43" s="84"/>
      <c r="CD43" s="82"/>
      <c r="CE43" s="82"/>
      <c r="CF43" s="84"/>
      <c r="CG43" s="82"/>
      <c r="CH43" s="41"/>
      <c r="CI43" s="41"/>
      <c r="CJ43" s="41"/>
      <c r="CK43" s="41"/>
      <c r="CL43" s="41"/>
      <c r="CM43" s="85">
        <v>108</v>
      </c>
      <c r="CN43" s="85">
        <v>63</v>
      </c>
      <c r="CO43" s="85">
        <v>22</v>
      </c>
      <c r="CP43" s="85">
        <v>289</v>
      </c>
      <c r="CQ43" s="71">
        <v>33</v>
      </c>
      <c r="CR43" s="70" t="s">
        <v>146</v>
      </c>
      <c r="CS43" s="74">
        <v>7.048780487804878</v>
      </c>
      <c r="CT43" s="41" t="s">
        <v>145</v>
      </c>
      <c r="CU43" s="89">
        <v>2</v>
      </c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86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</row>
    <row r="44" spans="1:158" s="44" customFormat="1" ht="13.5" customHeight="1">
      <c r="A44" s="41"/>
      <c r="B44" s="24" t="s">
        <v>351</v>
      </c>
      <c r="C44" s="138" t="s">
        <v>46</v>
      </c>
      <c r="D44" s="70">
        <f t="shared" si="10"/>
        <v>1</v>
      </c>
      <c r="E44" s="70" t="str">
        <f t="shared" si="11"/>
        <v>-</v>
      </c>
      <c r="F44" s="70" t="str">
        <f t="shared" si="12"/>
        <v>-</v>
      </c>
      <c r="G44" s="70" t="str">
        <f t="shared" si="13"/>
        <v>-</v>
      </c>
      <c r="H44" s="71" t="str">
        <f t="shared" si="14"/>
        <v>-</v>
      </c>
      <c r="I44" s="70"/>
      <c r="J44" s="72" t="str">
        <f t="shared" si="15"/>
        <v>-</v>
      </c>
      <c r="K44" s="70" t="e">
        <f t="shared" si="16"/>
        <v>#VALUE!</v>
      </c>
      <c r="L44" s="47"/>
      <c r="M44" s="73" t="str">
        <f t="shared" si="17"/>
        <v>-</v>
      </c>
      <c r="N44" s="87"/>
      <c r="O44" s="74" t="str">
        <f t="shared" si="18"/>
        <v>-</v>
      </c>
      <c r="P44" s="75">
        <f>IF(CN44="-",IF(E44="-",CU44,IF((E44-F44)&lt;5,CU44,IF(O44&gt;=40,5,IF(O44&gt;=30,4,IF(O44&gt;=20,3,IF(O44&gt;=10,2,1)))))),IF(E44="-",IF((CN44-CO44)&lt;5,CU44,IF(O44&gt;=40,5,IF(O44&gt;=30,4,IF(O44&gt;=20,3,IF(O44&gt;=10,2,1))))),IF((CN44+E44-CO44-F44)&lt;5,CU44,IF(O44&gt;=40,5,IF(O44&gt;=30,4,IF(O44&gt;=20,3,IF(O44&gt;=10,2,1)))))))</f>
        <v>3</v>
      </c>
      <c r="Q44" s="41"/>
      <c r="R44" s="76"/>
      <c r="S44" s="77"/>
      <c r="T44" s="82"/>
      <c r="U44" s="76"/>
      <c r="V44" s="77"/>
      <c r="W44" s="79"/>
      <c r="X44" s="76"/>
      <c r="Y44" s="77"/>
      <c r="Z44" s="80"/>
      <c r="AA44" s="76"/>
      <c r="AB44" s="77"/>
      <c r="AC44" s="80"/>
      <c r="AD44" s="76"/>
      <c r="AE44" s="77"/>
      <c r="AF44" s="80"/>
      <c r="AG44" s="76"/>
      <c r="AH44" s="77"/>
      <c r="AI44" s="81"/>
      <c r="AJ44" s="76"/>
      <c r="AK44" s="77"/>
      <c r="AL44" s="79"/>
      <c r="AM44" s="76"/>
      <c r="AN44" s="77"/>
      <c r="AO44" s="81"/>
      <c r="AP44" s="76"/>
      <c r="AQ44" s="77"/>
      <c r="AR44" s="81"/>
      <c r="AS44" s="76"/>
      <c r="AT44" s="77"/>
      <c r="AU44" s="81"/>
      <c r="AV44" s="76"/>
      <c r="AW44" s="77"/>
      <c r="AX44" s="81"/>
      <c r="AY44" s="76"/>
      <c r="AZ44" s="77"/>
      <c r="BA44" s="81"/>
      <c r="BB44" s="76" t="s">
        <v>263</v>
      </c>
      <c r="BC44" s="77"/>
      <c r="BD44" s="81"/>
      <c r="BE44" s="76"/>
      <c r="BF44" s="77"/>
      <c r="BG44" s="81"/>
      <c r="BH44" s="76"/>
      <c r="BI44" s="77"/>
      <c r="BJ44" s="81"/>
      <c r="BK44" s="76"/>
      <c r="BL44" s="77"/>
      <c r="BM44" s="81"/>
      <c r="BN44" s="76"/>
      <c r="BO44" s="77"/>
      <c r="BP44" s="81"/>
      <c r="BQ44" s="76"/>
      <c r="BR44" s="77"/>
      <c r="BS44" s="81"/>
      <c r="BT44" s="76"/>
      <c r="BU44" s="77"/>
      <c r="BV44" s="81"/>
      <c r="BW44" s="84"/>
      <c r="BX44" s="83"/>
      <c r="BY44" s="82"/>
      <c r="BZ44" s="84"/>
      <c r="CA44" s="83"/>
      <c r="CB44" s="83"/>
      <c r="CC44" s="84"/>
      <c r="CD44" s="82"/>
      <c r="CE44" s="82"/>
      <c r="CF44" s="84"/>
      <c r="CG44" s="82"/>
      <c r="CH44" s="41"/>
      <c r="CI44" s="41"/>
      <c r="CJ44" s="41"/>
      <c r="CK44" s="41"/>
      <c r="CL44" s="41"/>
      <c r="CM44" s="85"/>
      <c r="CN44" s="85"/>
      <c r="CO44" s="85"/>
      <c r="CP44" s="85"/>
      <c r="CQ44" s="71"/>
      <c r="CR44" s="70"/>
      <c r="CS44" s="74"/>
      <c r="CT44" s="41"/>
      <c r="CU44" s="89">
        <v>3</v>
      </c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86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</row>
    <row r="45" spans="1:155" s="44" customFormat="1" ht="13.5" customHeight="1">
      <c r="A45" s="41"/>
      <c r="B45" s="90"/>
      <c r="C45" s="90"/>
      <c r="D45" s="91"/>
      <c r="E45" s="91"/>
      <c r="F45" s="91"/>
      <c r="G45" s="91"/>
      <c r="H45" s="91"/>
      <c r="I45" s="91"/>
      <c r="J45" s="91"/>
      <c r="K45" s="91"/>
      <c r="L45" s="92"/>
      <c r="M45" s="91"/>
      <c r="N45" s="93"/>
      <c r="O45" s="94"/>
      <c r="P45" s="94"/>
      <c r="Q45" s="41"/>
      <c r="R45" s="94"/>
      <c r="S45" s="95"/>
      <c r="T45" s="16"/>
      <c r="U45" s="94"/>
      <c r="V45" s="94"/>
      <c r="W45" s="96"/>
      <c r="X45" s="94"/>
      <c r="Y45" s="95"/>
      <c r="Z45" s="16"/>
      <c r="AA45" s="94"/>
      <c r="AB45" s="94"/>
      <c r="AC45" s="96"/>
      <c r="AD45" s="94"/>
      <c r="AE45" s="95"/>
      <c r="AF45" s="16"/>
      <c r="AG45" s="94"/>
      <c r="AH45" s="94"/>
      <c r="AI45" s="96"/>
      <c r="AJ45" s="94"/>
      <c r="AK45" s="95"/>
      <c r="AL45" s="16"/>
      <c r="AM45" s="94"/>
      <c r="AN45" s="94"/>
      <c r="AO45" s="16"/>
      <c r="AP45" s="94"/>
      <c r="AQ45" s="94"/>
      <c r="AR45" s="16"/>
      <c r="AS45" s="94"/>
      <c r="AT45" s="94"/>
      <c r="AU45" s="16"/>
      <c r="AV45" s="94"/>
      <c r="AW45" s="94"/>
      <c r="AX45" s="97"/>
      <c r="AY45" s="94"/>
      <c r="AZ45" s="98"/>
      <c r="BA45" s="97"/>
      <c r="BB45" s="94"/>
      <c r="BC45" s="98"/>
      <c r="BD45" s="93"/>
      <c r="BE45" s="94"/>
      <c r="BF45" s="94"/>
      <c r="BG45" s="41"/>
      <c r="BH45" s="94"/>
      <c r="BI45" s="94"/>
      <c r="BJ45" s="41"/>
      <c r="BK45" s="94"/>
      <c r="BL45" s="94"/>
      <c r="BM45" s="41"/>
      <c r="BN45" s="94"/>
      <c r="BO45" s="94"/>
      <c r="BP45" s="41"/>
      <c r="BQ45" s="94"/>
      <c r="BR45" s="94"/>
      <c r="BS45" s="41"/>
      <c r="BT45" s="94"/>
      <c r="BU45" s="94"/>
      <c r="BV45" s="41"/>
      <c r="BW45" s="16"/>
      <c r="BX45" s="16"/>
      <c r="BY45" s="16"/>
      <c r="BZ45" s="16"/>
      <c r="CA45" s="16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94"/>
      <c r="CN45" s="94"/>
      <c r="CO45" s="94"/>
      <c r="CP45" s="94"/>
      <c r="CQ45" s="94"/>
      <c r="CR45" s="94"/>
      <c r="CS45" s="94"/>
      <c r="CT45" s="41"/>
      <c r="CU45" s="94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</row>
    <row r="46" spans="1:159" s="44" customFormat="1" ht="13.5" customHeight="1">
      <c r="A46" s="41"/>
      <c r="B46" s="342" t="s">
        <v>62</v>
      </c>
      <c r="C46" s="335"/>
      <c r="D46" s="335"/>
      <c r="E46" s="335"/>
      <c r="F46" s="335"/>
      <c r="G46" s="335"/>
      <c r="H46" s="335"/>
      <c r="I46" s="335"/>
      <c r="J46" s="335"/>
      <c r="K46" s="100"/>
      <c r="L46" s="100"/>
      <c r="M46" s="100"/>
      <c r="N46" s="84"/>
      <c r="O46" s="92"/>
      <c r="P46" s="84"/>
      <c r="Q46" s="82"/>
      <c r="R46" s="92"/>
      <c r="S46" s="84"/>
      <c r="T46" s="92"/>
      <c r="U46" s="92"/>
      <c r="V46" s="84"/>
      <c r="W46" s="82"/>
      <c r="X46" s="92"/>
      <c r="Y46" s="84"/>
      <c r="Z46" s="82"/>
      <c r="AA46" s="92"/>
      <c r="AB46" s="84"/>
      <c r="AC46" s="82"/>
      <c r="AD46" s="92"/>
      <c r="AE46" s="84"/>
      <c r="AF46" s="82"/>
      <c r="AG46" s="92"/>
      <c r="AH46" s="84"/>
      <c r="AI46" s="82"/>
      <c r="AJ46" s="92"/>
      <c r="AK46" s="84"/>
      <c r="AL46" s="82"/>
      <c r="AM46" s="92"/>
      <c r="AN46" s="100"/>
      <c r="AO46" s="100"/>
      <c r="AP46" s="92"/>
      <c r="AQ46" s="92"/>
      <c r="AR46" s="92"/>
      <c r="AS46" s="92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41"/>
      <c r="BL46" s="41"/>
      <c r="BM46" s="41"/>
      <c r="BN46" s="16"/>
      <c r="BO46" s="16"/>
      <c r="BP46" s="41"/>
      <c r="BQ46" s="41"/>
      <c r="BR46" s="41"/>
      <c r="BS46" s="41"/>
      <c r="BT46" s="41"/>
      <c r="BU46" s="41"/>
      <c r="BV46" s="41"/>
      <c r="BW46" s="16"/>
      <c r="BX46" s="16"/>
      <c r="BY46" s="16"/>
      <c r="BZ46" s="16"/>
      <c r="CA46" s="16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</row>
    <row r="47" spans="1:159" s="44" customFormat="1" ht="13.5" customHeight="1">
      <c r="A47" s="41"/>
      <c r="B47" s="339" t="s">
        <v>63</v>
      </c>
      <c r="C47" s="340"/>
      <c r="D47" s="340"/>
      <c r="E47" s="340"/>
      <c r="F47" s="340"/>
      <c r="G47" s="340"/>
      <c r="H47" s="340"/>
      <c r="I47" s="340"/>
      <c r="J47" s="340"/>
      <c r="K47" s="101"/>
      <c r="L47" s="101"/>
      <c r="M47" s="101"/>
      <c r="N47" s="100"/>
      <c r="O47" s="92"/>
      <c r="P47" s="84"/>
      <c r="Q47" s="82"/>
      <c r="R47" s="92"/>
      <c r="S47" s="84"/>
      <c r="T47" s="92"/>
      <c r="U47" s="92"/>
      <c r="V47" s="84"/>
      <c r="W47" s="82"/>
      <c r="X47" s="92"/>
      <c r="Y47" s="84"/>
      <c r="Z47" s="82"/>
      <c r="AA47" s="92"/>
      <c r="AB47" s="84"/>
      <c r="AC47" s="82"/>
      <c r="AD47" s="92"/>
      <c r="AE47" s="84"/>
      <c r="AF47" s="82"/>
      <c r="AG47" s="92"/>
      <c r="AH47" s="84"/>
      <c r="AI47" s="82"/>
      <c r="AJ47" s="92"/>
      <c r="AK47" s="84"/>
      <c r="AL47" s="82"/>
      <c r="AM47" s="92"/>
      <c r="AN47" s="102"/>
      <c r="AO47" s="102"/>
      <c r="AP47" s="103"/>
      <c r="AQ47" s="103"/>
      <c r="AR47" s="103"/>
      <c r="AS47" s="103"/>
      <c r="AT47" s="41"/>
      <c r="AU47" s="41"/>
      <c r="AV47" s="41"/>
      <c r="AW47" s="41"/>
      <c r="AX47" s="41"/>
      <c r="AY47" s="41"/>
      <c r="AZ47" s="16"/>
      <c r="BA47" s="16"/>
      <c r="BB47" s="16"/>
      <c r="BC47" s="16"/>
      <c r="BD47" s="16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16"/>
      <c r="BX47" s="16"/>
      <c r="BY47" s="16"/>
      <c r="BZ47" s="16"/>
      <c r="CA47" s="16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</row>
    <row r="48" spans="1:159" s="44" customFormat="1" ht="13.5" customHeight="1">
      <c r="A48" s="41"/>
      <c r="B48" s="339" t="s">
        <v>140</v>
      </c>
      <c r="C48" s="340"/>
      <c r="D48" s="340"/>
      <c r="E48" s="340"/>
      <c r="F48" s="340"/>
      <c r="G48" s="340"/>
      <c r="H48" s="340"/>
      <c r="I48" s="340"/>
      <c r="J48" s="340"/>
      <c r="K48" s="101"/>
      <c r="L48" s="101"/>
      <c r="M48" s="101"/>
      <c r="N48" s="100"/>
      <c r="O48" s="92"/>
      <c r="P48" s="84"/>
      <c r="Q48" s="82"/>
      <c r="R48" s="92"/>
      <c r="S48" s="84"/>
      <c r="T48" s="92"/>
      <c r="U48" s="92"/>
      <c r="V48" s="84"/>
      <c r="W48" s="82"/>
      <c r="X48" s="92"/>
      <c r="Y48" s="84"/>
      <c r="Z48" s="82"/>
      <c r="AA48" s="92"/>
      <c r="AB48" s="84"/>
      <c r="AC48" s="82"/>
      <c r="AD48" s="92"/>
      <c r="AE48" s="84"/>
      <c r="AF48" s="82"/>
      <c r="AG48" s="92"/>
      <c r="AH48" s="84"/>
      <c r="AI48" s="82"/>
      <c r="AJ48" s="92"/>
      <c r="AK48" s="84"/>
      <c r="AL48" s="82"/>
      <c r="AM48" s="92"/>
      <c r="AN48" s="102"/>
      <c r="AO48" s="102"/>
      <c r="AP48" s="103"/>
      <c r="AQ48" s="103"/>
      <c r="AR48" s="103"/>
      <c r="AS48" s="103"/>
      <c r="AT48" s="41"/>
      <c r="AU48" s="41"/>
      <c r="AV48" s="41"/>
      <c r="AW48" s="41"/>
      <c r="AX48" s="41"/>
      <c r="AY48" s="41"/>
      <c r="AZ48" s="16"/>
      <c r="BA48" s="16"/>
      <c r="BB48" s="16"/>
      <c r="BC48" s="16"/>
      <c r="BD48" s="16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16"/>
      <c r="BX48" s="16"/>
      <c r="BY48" s="16"/>
      <c r="BZ48" s="16"/>
      <c r="CA48" s="16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</row>
    <row r="49" spans="1:159" s="44" customFormat="1" ht="13.5" customHeight="1">
      <c r="A49" s="41"/>
      <c r="B49" s="30" t="s">
        <v>64</v>
      </c>
      <c r="C49" s="105"/>
      <c r="D49" s="105"/>
      <c r="E49" s="105"/>
      <c r="F49" s="105"/>
      <c r="G49" s="105"/>
      <c r="H49" s="105"/>
      <c r="I49" s="105"/>
      <c r="J49" s="105"/>
      <c r="K49" s="104"/>
      <c r="L49" s="104"/>
      <c r="M49" s="104"/>
      <c r="N49" s="104"/>
      <c r="O49" s="104"/>
      <c r="P49" s="105"/>
      <c r="Q49" s="105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103"/>
      <c r="AF49" s="103"/>
      <c r="AG49" s="92"/>
      <c r="AH49" s="103"/>
      <c r="AI49" s="103"/>
      <c r="AJ49" s="92"/>
      <c r="AK49" s="103"/>
      <c r="AL49" s="103"/>
      <c r="AM49" s="92"/>
      <c r="AN49" s="102"/>
      <c r="AO49" s="102"/>
      <c r="AP49" s="103"/>
      <c r="AQ49" s="103"/>
      <c r="AR49" s="103"/>
      <c r="AS49" s="103"/>
      <c r="AT49" s="41"/>
      <c r="AU49" s="41"/>
      <c r="AV49" s="41"/>
      <c r="AW49" s="41"/>
      <c r="AX49" s="41"/>
      <c r="AY49" s="41"/>
      <c r="AZ49" s="16"/>
      <c r="BA49" s="16"/>
      <c r="BB49" s="16"/>
      <c r="BC49" s="16"/>
      <c r="BD49" s="16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16"/>
      <c r="BX49" s="16"/>
      <c r="BY49" s="16"/>
      <c r="BZ49" s="16"/>
      <c r="CA49" s="16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</row>
    <row r="50" spans="1:159" s="44" customFormat="1" ht="13.5" customHeight="1">
      <c r="A50" s="41"/>
      <c r="B50" s="30"/>
      <c r="C50" s="105"/>
      <c r="D50" s="105"/>
      <c r="E50" s="105"/>
      <c r="F50" s="105"/>
      <c r="G50" s="105"/>
      <c r="H50" s="105"/>
      <c r="I50" s="105"/>
      <c r="J50" s="105"/>
      <c r="K50" s="104"/>
      <c r="L50" s="104"/>
      <c r="M50" s="104"/>
      <c r="N50" s="104"/>
      <c r="O50" s="104"/>
      <c r="P50" s="105"/>
      <c r="Q50" s="105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103"/>
      <c r="AF50" s="103"/>
      <c r="AG50" s="92"/>
      <c r="AH50" s="103"/>
      <c r="AI50" s="103"/>
      <c r="AJ50" s="92"/>
      <c r="AK50" s="103"/>
      <c r="AL50" s="103"/>
      <c r="AM50" s="92"/>
      <c r="AN50" s="102"/>
      <c r="AO50" s="102"/>
      <c r="AP50" s="103"/>
      <c r="AQ50" s="103"/>
      <c r="AR50" s="103"/>
      <c r="AS50" s="103"/>
      <c r="AT50" s="41"/>
      <c r="AU50" s="41"/>
      <c r="AV50" s="41"/>
      <c r="AW50" s="41"/>
      <c r="AX50" s="41"/>
      <c r="AY50" s="41"/>
      <c r="AZ50" s="16"/>
      <c r="BA50" s="16"/>
      <c r="BB50" s="16"/>
      <c r="BC50" s="16"/>
      <c r="BD50" s="16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16"/>
      <c r="BX50" s="16"/>
      <c r="BY50" s="16"/>
      <c r="BZ50" s="16"/>
      <c r="CA50" s="16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</row>
    <row r="51" spans="1:159" s="44" customFormat="1" ht="13.5" customHeight="1">
      <c r="A51" s="41"/>
      <c r="B51" s="248" t="s">
        <v>148</v>
      </c>
      <c r="C51" s="105"/>
      <c r="D51" s="105"/>
      <c r="E51" s="105"/>
      <c r="F51" s="105"/>
      <c r="G51" s="105"/>
      <c r="H51" s="105"/>
      <c r="I51" s="105"/>
      <c r="J51" s="105"/>
      <c r="K51" s="104"/>
      <c r="L51" s="104"/>
      <c r="M51" s="104"/>
      <c r="N51" s="104"/>
      <c r="O51" s="104"/>
      <c r="P51" s="105"/>
      <c r="Q51" s="105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103"/>
      <c r="AF51" s="103"/>
      <c r="AG51" s="92"/>
      <c r="AH51" s="103"/>
      <c r="AI51" s="103"/>
      <c r="AJ51" s="92"/>
      <c r="AK51" s="103"/>
      <c r="AL51" s="103"/>
      <c r="AM51" s="92"/>
      <c r="AN51" s="102"/>
      <c r="AO51" s="102"/>
      <c r="AP51" s="103"/>
      <c r="AQ51" s="103"/>
      <c r="AR51" s="103"/>
      <c r="AS51" s="103"/>
      <c r="AT51" s="41"/>
      <c r="AU51" s="41"/>
      <c r="AV51" s="41"/>
      <c r="AW51" s="41"/>
      <c r="AX51" s="41"/>
      <c r="AY51" s="41"/>
      <c r="AZ51" s="16"/>
      <c r="BA51" s="16"/>
      <c r="BB51" s="16"/>
      <c r="BC51" s="16"/>
      <c r="BD51" s="16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16"/>
      <c r="BX51" s="16"/>
      <c r="BY51" s="16"/>
      <c r="BZ51" s="16"/>
      <c r="CA51" s="16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</row>
    <row r="52" spans="1:159" s="44" customFormat="1" ht="13.5" customHeight="1">
      <c r="A52" s="41"/>
      <c r="B52" s="30"/>
      <c r="C52" s="101"/>
      <c r="D52" s="101"/>
      <c r="E52" s="101"/>
      <c r="F52" s="101"/>
      <c r="G52" s="101"/>
      <c r="H52" s="101"/>
      <c r="I52" s="101"/>
      <c r="J52" s="101"/>
      <c r="K52" s="105"/>
      <c r="L52" s="105"/>
      <c r="M52" s="105"/>
      <c r="N52" s="105"/>
      <c r="O52" s="105"/>
      <c r="P52" s="105"/>
      <c r="Q52" s="105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103"/>
      <c r="AF52" s="103"/>
      <c r="AG52" s="92"/>
      <c r="AH52" s="103"/>
      <c r="AI52" s="103"/>
      <c r="AJ52" s="92"/>
      <c r="AK52" s="103"/>
      <c r="AL52" s="103"/>
      <c r="AM52" s="92"/>
      <c r="AN52" s="102"/>
      <c r="AO52" s="102"/>
      <c r="AP52" s="103"/>
      <c r="AQ52" s="103"/>
      <c r="AR52" s="103"/>
      <c r="AS52" s="103"/>
      <c r="AT52" s="41"/>
      <c r="AU52" s="41"/>
      <c r="AV52" s="41"/>
      <c r="AW52" s="41"/>
      <c r="AX52" s="41"/>
      <c r="AY52" s="41"/>
      <c r="AZ52" s="16"/>
      <c r="BA52" s="16"/>
      <c r="BB52" s="16"/>
      <c r="BC52" s="16"/>
      <c r="BD52" s="16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16"/>
      <c r="BX52" s="16"/>
      <c r="BY52" s="16"/>
      <c r="BZ52" s="16"/>
      <c r="CA52" s="16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</row>
    <row r="53" spans="1:155" s="44" customFormat="1" ht="13.5" customHeight="1">
      <c r="A53" s="41"/>
      <c r="B53" s="99" t="s">
        <v>65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03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101"/>
      <c r="AB53" s="101"/>
      <c r="AC53" s="92"/>
      <c r="AD53" s="92"/>
      <c r="AE53" s="92"/>
      <c r="AF53" s="92"/>
      <c r="AG53" s="103"/>
      <c r="AH53" s="103"/>
      <c r="AI53" s="92"/>
      <c r="AJ53" s="103"/>
      <c r="AK53" s="103"/>
      <c r="AL53" s="92"/>
      <c r="AM53" s="102"/>
      <c r="AN53" s="102"/>
      <c r="AO53" s="103"/>
      <c r="AP53" s="103"/>
      <c r="AQ53" s="103"/>
      <c r="AR53" s="103"/>
      <c r="AS53" s="103"/>
      <c r="AT53" s="41"/>
      <c r="AU53" s="41"/>
      <c r="AV53" s="41"/>
      <c r="AW53" s="41"/>
      <c r="AX53" s="41"/>
      <c r="AY53" s="16"/>
      <c r="AZ53" s="16"/>
      <c r="BA53" s="16"/>
      <c r="BB53" s="16"/>
      <c r="BC53" s="16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</row>
    <row r="54" spans="1:155" s="44" customFormat="1" ht="13.5" customHeight="1">
      <c r="A54" s="41"/>
      <c r="B54" s="341" t="s">
        <v>168</v>
      </c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103"/>
      <c r="AE54" s="103"/>
      <c r="AF54" s="92"/>
      <c r="AG54" s="103"/>
      <c r="AH54" s="103"/>
      <c r="AI54" s="92"/>
      <c r="AJ54" s="103"/>
      <c r="AK54" s="103"/>
      <c r="AL54" s="92"/>
      <c r="AM54" s="102"/>
      <c r="AN54" s="102"/>
      <c r="AO54" s="103"/>
      <c r="AP54" s="103"/>
      <c r="AQ54" s="103"/>
      <c r="AR54" s="103"/>
      <c r="AS54" s="103"/>
      <c r="AT54" s="41"/>
      <c r="AU54" s="41"/>
      <c r="AV54" s="41"/>
      <c r="AW54" s="41"/>
      <c r="AX54" s="41"/>
      <c r="AY54" s="16"/>
      <c r="AZ54" s="16"/>
      <c r="BA54" s="16"/>
      <c r="BB54" s="16"/>
      <c r="BC54" s="16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</row>
    <row r="55" spans="1:155" s="44" customFormat="1" ht="13.5" customHeight="1">
      <c r="A55" s="41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103"/>
      <c r="AE55" s="103"/>
      <c r="AF55" s="92"/>
      <c r="AG55" s="103"/>
      <c r="AH55" s="103"/>
      <c r="AI55" s="92"/>
      <c r="AJ55" s="103"/>
      <c r="AK55" s="103"/>
      <c r="AL55" s="92"/>
      <c r="AM55" s="102"/>
      <c r="AN55" s="102"/>
      <c r="AO55" s="103"/>
      <c r="AP55" s="103"/>
      <c r="AQ55" s="103"/>
      <c r="AR55" s="103"/>
      <c r="AS55" s="103"/>
      <c r="AT55" s="41"/>
      <c r="AU55" s="41"/>
      <c r="AV55" s="41"/>
      <c r="AW55" s="41"/>
      <c r="AX55" s="41"/>
      <c r="AY55" s="16"/>
      <c r="AZ55" s="16"/>
      <c r="BA55" s="16"/>
      <c r="BB55" s="16"/>
      <c r="BC55" s="16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</row>
    <row r="56" spans="1:155" s="44" customFormat="1" ht="13.5" customHeight="1">
      <c r="A56" s="41"/>
      <c r="B56" s="99" t="s">
        <v>139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92"/>
      <c r="Q56" s="103"/>
      <c r="R56" s="103"/>
      <c r="S56" s="103"/>
      <c r="T56" s="92"/>
      <c r="U56" s="103"/>
      <c r="V56" s="103"/>
      <c r="W56" s="92"/>
      <c r="X56" s="103"/>
      <c r="Y56" s="103"/>
      <c r="Z56" s="92"/>
      <c r="AA56" s="103"/>
      <c r="AB56" s="103"/>
      <c r="AC56" s="92"/>
      <c r="AD56" s="103"/>
      <c r="AE56" s="103"/>
      <c r="AF56" s="92"/>
      <c r="AG56" s="103"/>
      <c r="AH56" s="103"/>
      <c r="AI56" s="92"/>
      <c r="AJ56" s="103"/>
      <c r="AK56" s="103"/>
      <c r="AL56" s="92"/>
      <c r="AM56" s="102"/>
      <c r="AN56" s="102"/>
      <c r="AO56" s="103"/>
      <c r="AP56" s="103"/>
      <c r="AQ56" s="103"/>
      <c r="AR56" s="103"/>
      <c r="AS56" s="103"/>
      <c r="AT56" s="41"/>
      <c r="AU56" s="41"/>
      <c r="AV56" s="41"/>
      <c r="AW56" s="41"/>
      <c r="AX56" s="41"/>
      <c r="AY56" s="16"/>
      <c r="AZ56" s="16"/>
      <c r="BA56" s="16"/>
      <c r="BB56" s="16"/>
      <c r="BC56" s="16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</row>
    <row r="57" spans="1:155" s="44" customFormat="1" ht="13.5" customHeight="1">
      <c r="A57" s="41"/>
      <c r="B57" s="341" t="s">
        <v>66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103"/>
      <c r="R57" s="103"/>
      <c r="S57" s="103"/>
      <c r="T57" s="92"/>
      <c r="U57" s="103"/>
      <c r="V57" s="103"/>
      <c r="W57" s="92"/>
      <c r="X57" s="103"/>
      <c r="Y57" s="103"/>
      <c r="Z57" s="92"/>
      <c r="AA57" s="103"/>
      <c r="AB57" s="103"/>
      <c r="AC57" s="92"/>
      <c r="AD57" s="103"/>
      <c r="AE57" s="103"/>
      <c r="AF57" s="92"/>
      <c r="AG57" s="103"/>
      <c r="AH57" s="103"/>
      <c r="AI57" s="92"/>
      <c r="AJ57" s="103"/>
      <c r="AK57" s="103"/>
      <c r="AL57" s="92"/>
      <c r="AM57" s="102"/>
      <c r="AN57" s="102"/>
      <c r="AO57" s="103"/>
      <c r="AP57" s="103"/>
      <c r="AQ57" s="103"/>
      <c r="AR57" s="103"/>
      <c r="AS57" s="103"/>
      <c r="AT57" s="41"/>
      <c r="AU57" s="41"/>
      <c r="AV57" s="41"/>
      <c r="AW57" s="41"/>
      <c r="AX57" s="41"/>
      <c r="AY57" s="16"/>
      <c r="AZ57" s="16"/>
      <c r="BA57" s="16"/>
      <c r="BB57" s="16"/>
      <c r="BC57" s="16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</row>
    <row r="58" spans="1:155" s="44" customFormat="1" ht="13.5" customHeight="1">
      <c r="A58" s="41"/>
      <c r="B58" s="341" t="s">
        <v>67</v>
      </c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103"/>
      <c r="R58" s="103"/>
      <c r="S58" s="103"/>
      <c r="T58" s="92"/>
      <c r="U58" s="103"/>
      <c r="V58" s="103"/>
      <c r="W58" s="92"/>
      <c r="X58" s="103"/>
      <c r="Y58" s="103"/>
      <c r="Z58" s="92"/>
      <c r="AA58" s="103"/>
      <c r="AB58" s="103"/>
      <c r="AC58" s="92"/>
      <c r="AD58" s="103"/>
      <c r="AE58" s="103"/>
      <c r="AF58" s="92"/>
      <c r="AG58" s="103"/>
      <c r="AH58" s="103"/>
      <c r="AI58" s="92"/>
      <c r="AJ58" s="103"/>
      <c r="AK58" s="103"/>
      <c r="AL58" s="92"/>
      <c r="AM58" s="102"/>
      <c r="AN58" s="102"/>
      <c r="AO58" s="103"/>
      <c r="AP58" s="103"/>
      <c r="AQ58" s="103"/>
      <c r="AR58" s="103"/>
      <c r="AS58" s="103"/>
      <c r="AT58" s="41"/>
      <c r="AU58" s="41"/>
      <c r="AV58" s="41"/>
      <c r="AW58" s="41"/>
      <c r="AX58" s="41"/>
      <c r="AY58" s="16"/>
      <c r="AZ58" s="16"/>
      <c r="BA58" s="16"/>
      <c r="BB58" s="16"/>
      <c r="BC58" s="16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</row>
    <row r="59" spans="1:155" s="44" customFormat="1" ht="13.5" customHeight="1">
      <c r="A59" s="41"/>
      <c r="B59" s="341" t="s">
        <v>68</v>
      </c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103"/>
      <c r="R59" s="103"/>
      <c r="S59" s="103"/>
      <c r="T59" s="92"/>
      <c r="U59" s="103"/>
      <c r="V59" s="103"/>
      <c r="W59" s="92"/>
      <c r="X59" s="103"/>
      <c r="Y59" s="103"/>
      <c r="Z59" s="92"/>
      <c r="AA59" s="103"/>
      <c r="AB59" s="103"/>
      <c r="AC59" s="92"/>
      <c r="AD59" s="103"/>
      <c r="AE59" s="103"/>
      <c r="AF59" s="92"/>
      <c r="AG59" s="103"/>
      <c r="AH59" s="103"/>
      <c r="AI59" s="92"/>
      <c r="AJ59" s="103"/>
      <c r="AK59" s="103"/>
      <c r="AL59" s="92"/>
      <c r="AM59" s="102"/>
      <c r="AN59" s="102"/>
      <c r="AO59" s="103"/>
      <c r="AP59" s="103"/>
      <c r="AQ59" s="103"/>
      <c r="AR59" s="103"/>
      <c r="AS59" s="103"/>
      <c r="AT59" s="41"/>
      <c r="AU59" s="41"/>
      <c r="AV59" s="41"/>
      <c r="AW59" s="41"/>
      <c r="AX59" s="41"/>
      <c r="AY59" s="16"/>
      <c r="AZ59" s="16"/>
      <c r="BA59" s="16"/>
      <c r="BB59" s="16"/>
      <c r="BC59" s="16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</row>
    <row r="60" spans="1:155" s="44" customFormat="1" ht="13.5" customHeight="1">
      <c r="A60" s="41"/>
      <c r="B60" s="341" t="s">
        <v>69</v>
      </c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103"/>
      <c r="R60" s="103"/>
      <c r="S60" s="103"/>
      <c r="T60" s="92"/>
      <c r="U60" s="103"/>
      <c r="V60" s="103"/>
      <c r="W60" s="92"/>
      <c r="X60" s="103"/>
      <c r="Y60" s="103"/>
      <c r="Z60" s="92"/>
      <c r="AA60" s="103"/>
      <c r="AB60" s="103"/>
      <c r="AC60" s="92"/>
      <c r="AD60" s="103"/>
      <c r="AE60" s="103"/>
      <c r="AF60" s="92"/>
      <c r="AG60" s="103"/>
      <c r="AH60" s="103"/>
      <c r="AI60" s="92"/>
      <c r="AJ60" s="103"/>
      <c r="AK60" s="103"/>
      <c r="AL60" s="92"/>
      <c r="AM60" s="102"/>
      <c r="AN60" s="102"/>
      <c r="AO60" s="103"/>
      <c r="AP60" s="103"/>
      <c r="AQ60" s="103"/>
      <c r="AR60" s="103"/>
      <c r="AS60" s="103"/>
      <c r="AT60" s="41"/>
      <c r="AU60" s="41"/>
      <c r="AV60" s="41"/>
      <c r="AW60" s="41"/>
      <c r="AX60" s="41"/>
      <c r="AY60" s="16"/>
      <c r="AZ60" s="16"/>
      <c r="BA60" s="16"/>
      <c r="BB60" s="16"/>
      <c r="BC60" s="16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</row>
    <row r="61" spans="1:155" s="44" customFormat="1" ht="13.5" customHeight="1">
      <c r="A61" s="41"/>
      <c r="B61" s="341" t="s">
        <v>70</v>
      </c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103"/>
      <c r="R61" s="103"/>
      <c r="S61" s="103"/>
      <c r="T61" s="92"/>
      <c r="U61" s="103"/>
      <c r="V61" s="103"/>
      <c r="W61" s="92"/>
      <c r="X61" s="103"/>
      <c r="Y61" s="103"/>
      <c r="Z61" s="92"/>
      <c r="AA61" s="103"/>
      <c r="AB61" s="103"/>
      <c r="AC61" s="92"/>
      <c r="AD61" s="103"/>
      <c r="AE61" s="103"/>
      <c r="AF61" s="92"/>
      <c r="AG61" s="103"/>
      <c r="AH61" s="103"/>
      <c r="AI61" s="92"/>
      <c r="AJ61" s="103"/>
      <c r="AK61" s="103"/>
      <c r="AL61" s="92"/>
      <c r="AM61" s="102"/>
      <c r="AN61" s="102"/>
      <c r="AO61" s="103"/>
      <c r="AP61" s="103"/>
      <c r="AQ61" s="103"/>
      <c r="AR61" s="103"/>
      <c r="AS61" s="103"/>
      <c r="AT61" s="41"/>
      <c r="AU61" s="41"/>
      <c r="AV61" s="41"/>
      <c r="AW61" s="41"/>
      <c r="AX61" s="41"/>
      <c r="AY61" s="16"/>
      <c r="AZ61" s="16"/>
      <c r="BA61" s="16"/>
      <c r="BB61" s="16"/>
      <c r="BC61" s="16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</row>
    <row r="62" spans="1:155" s="44" customFormat="1" ht="13.5" customHeight="1">
      <c r="A62" s="41"/>
      <c r="B62" s="106"/>
      <c r="C62" s="106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92"/>
      <c r="U62" s="103"/>
      <c r="V62" s="103"/>
      <c r="W62" s="92"/>
      <c r="X62" s="103"/>
      <c r="Y62" s="103"/>
      <c r="Z62" s="92"/>
      <c r="AA62" s="103"/>
      <c r="AB62" s="103"/>
      <c r="AC62" s="92"/>
      <c r="AD62" s="103"/>
      <c r="AE62" s="103"/>
      <c r="AF62" s="92"/>
      <c r="AG62" s="103"/>
      <c r="AH62" s="103"/>
      <c r="AI62" s="92"/>
      <c r="AJ62" s="103"/>
      <c r="AK62" s="103"/>
      <c r="AL62" s="92"/>
      <c r="AM62" s="102"/>
      <c r="AN62" s="102"/>
      <c r="AO62" s="103"/>
      <c r="AP62" s="103"/>
      <c r="AQ62" s="103"/>
      <c r="AR62" s="103"/>
      <c r="AS62" s="103"/>
      <c r="AT62" s="41"/>
      <c r="AU62" s="41"/>
      <c r="AV62" s="41"/>
      <c r="AW62" s="41"/>
      <c r="AX62" s="41"/>
      <c r="AY62" s="16"/>
      <c r="AZ62" s="16"/>
      <c r="BA62" s="16"/>
      <c r="BB62" s="16"/>
      <c r="BC62" s="16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</row>
    <row r="63" spans="1:155" s="44" customFormat="1" ht="13.5" customHeight="1">
      <c r="A63" s="41"/>
      <c r="B63" s="338" t="s">
        <v>169</v>
      </c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103"/>
      <c r="R63" s="103"/>
      <c r="S63" s="103"/>
      <c r="T63" s="92"/>
      <c r="U63" s="103"/>
      <c r="V63" s="103"/>
      <c r="W63" s="92"/>
      <c r="X63" s="103"/>
      <c r="Y63" s="103"/>
      <c r="Z63" s="92"/>
      <c r="AA63" s="103"/>
      <c r="AB63" s="103"/>
      <c r="AC63" s="92"/>
      <c r="AD63" s="103"/>
      <c r="AE63" s="103"/>
      <c r="AF63" s="92"/>
      <c r="AG63" s="103"/>
      <c r="AH63" s="103"/>
      <c r="AI63" s="92"/>
      <c r="AJ63" s="103"/>
      <c r="AK63" s="103"/>
      <c r="AL63" s="92"/>
      <c r="AM63" s="102"/>
      <c r="AN63" s="102"/>
      <c r="AO63" s="103"/>
      <c r="AP63" s="103"/>
      <c r="AQ63" s="103"/>
      <c r="AR63" s="103"/>
      <c r="AS63" s="103"/>
      <c r="AT63" s="41"/>
      <c r="AU63" s="41"/>
      <c r="AV63" s="41"/>
      <c r="AW63" s="41"/>
      <c r="AX63" s="41"/>
      <c r="AY63" s="16"/>
      <c r="AZ63" s="16"/>
      <c r="BA63" s="16"/>
      <c r="BB63" s="16"/>
      <c r="BC63" s="16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</row>
    <row r="64" spans="1:155" s="44" customFormat="1" ht="13.5" customHeight="1">
      <c r="A64" s="41"/>
      <c r="B64" s="247" t="s">
        <v>157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103"/>
      <c r="R64" s="103"/>
      <c r="S64" s="103"/>
      <c r="T64" s="92"/>
      <c r="U64" s="103"/>
      <c r="V64" s="103"/>
      <c r="W64" s="92"/>
      <c r="X64" s="103"/>
      <c r="Y64" s="103"/>
      <c r="Z64" s="92"/>
      <c r="AA64" s="103"/>
      <c r="AB64" s="103"/>
      <c r="AC64" s="92"/>
      <c r="AD64" s="103"/>
      <c r="AE64" s="103"/>
      <c r="AF64" s="92"/>
      <c r="AG64" s="103"/>
      <c r="AH64" s="103"/>
      <c r="AI64" s="92"/>
      <c r="AJ64" s="103"/>
      <c r="AK64" s="103"/>
      <c r="AL64" s="92"/>
      <c r="AM64" s="102"/>
      <c r="AN64" s="102"/>
      <c r="AO64" s="103"/>
      <c r="AP64" s="103"/>
      <c r="AQ64" s="103"/>
      <c r="AR64" s="103"/>
      <c r="AS64" s="103"/>
      <c r="AT64" s="41"/>
      <c r="AU64" s="41"/>
      <c r="AV64" s="41"/>
      <c r="AW64" s="41"/>
      <c r="AX64" s="41"/>
      <c r="AY64" s="16"/>
      <c r="AZ64" s="16"/>
      <c r="BA64" s="16"/>
      <c r="BB64" s="16"/>
      <c r="BC64" s="16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</row>
    <row r="65" spans="1:155" s="44" customFormat="1" ht="13.5" customHeight="1">
      <c r="A65" s="41"/>
      <c r="B65" s="247" t="s">
        <v>265</v>
      </c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103"/>
      <c r="R65" s="103"/>
      <c r="S65" s="103"/>
      <c r="T65" s="92"/>
      <c r="U65" s="103"/>
      <c r="V65" s="103"/>
      <c r="W65" s="92"/>
      <c r="X65" s="103"/>
      <c r="Y65" s="103"/>
      <c r="Z65" s="92"/>
      <c r="AA65" s="103"/>
      <c r="AB65" s="103"/>
      <c r="AC65" s="92"/>
      <c r="AD65" s="103"/>
      <c r="AE65" s="103"/>
      <c r="AF65" s="92"/>
      <c r="AG65" s="103"/>
      <c r="AH65" s="103"/>
      <c r="AI65" s="92"/>
      <c r="AJ65" s="103"/>
      <c r="AK65" s="103"/>
      <c r="AL65" s="92"/>
      <c r="AM65" s="102"/>
      <c r="AN65" s="102"/>
      <c r="AO65" s="103"/>
      <c r="AP65" s="103"/>
      <c r="AQ65" s="103"/>
      <c r="AR65" s="103"/>
      <c r="AS65" s="103"/>
      <c r="AT65" s="41"/>
      <c r="AU65" s="41"/>
      <c r="AV65" s="41"/>
      <c r="AW65" s="41"/>
      <c r="AX65" s="41"/>
      <c r="AY65" s="16"/>
      <c r="AZ65" s="16"/>
      <c r="BA65" s="16"/>
      <c r="BB65" s="16"/>
      <c r="BC65" s="16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</row>
    <row r="66" spans="1:155" s="44" customFormat="1" ht="13.5" customHeight="1">
      <c r="A66" s="41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3"/>
      <c r="R66" s="103"/>
      <c r="S66" s="103"/>
      <c r="T66" s="92"/>
      <c r="U66" s="103"/>
      <c r="V66" s="103"/>
      <c r="W66" s="92"/>
      <c r="X66" s="103"/>
      <c r="Y66" s="103"/>
      <c r="Z66" s="92"/>
      <c r="AA66" s="103"/>
      <c r="AB66" s="103"/>
      <c r="AC66" s="92"/>
      <c r="AD66" s="103"/>
      <c r="AE66" s="103"/>
      <c r="AF66" s="92"/>
      <c r="AG66" s="103"/>
      <c r="AH66" s="103"/>
      <c r="AI66" s="92"/>
      <c r="AJ66" s="103"/>
      <c r="AK66" s="103"/>
      <c r="AL66" s="92"/>
      <c r="AM66" s="102"/>
      <c r="AN66" s="102"/>
      <c r="AO66" s="103"/>
      <c r="AP66" s="103"/>
      <c r="AQ66" s="103"/>
      <c r="AR66" s="103"/>
      <c r="AS66" s="103"/>
      <c r="AT66" s="41"/>
      <c r="AU66" s="41"/>
      <c r="AV66" s="41"/>
      <c r="AW66" s="41"/>
      <c r="AX66" s="41"/>
      <c r="AY66" s="16"/>
      <c r="AZ66" s="16"/>
      <c r="BA66" s="16"/>
      <c r="BB66" s="16"/>
      <c r="BC66" s="16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</row>
    <row r="67" spans="1:155" s="44" customFormat="1" ht="13.5" customHeight="1">
      <c r="A67" s="41"/>
      <c r="B67" s="24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3"/>
      <c r="R67" s="103"/>
      <c r="S67" s="103"/>
      <c r="T67" s="92"/>
      <c r="U67" s="103"/>
      <c r="V67" s="103"/>
      <c r="W67" s="92"/>
      <c r="X67" s="103"/>
      <c r="Y67" s="103"/>
      <c r="Z67" s="92"/>
      <c r="AA67" s="103"/>
      <c r="AB67" s="103"/>
      <c r="AC67" s="92"/>
      <c r="AD67" s="103"/>
      <c r="AE67" s="103"/>
      <c r="AF67" s="92"/>
      <c r="AG67" s="103"/>
      <c r="AH67" s="103"/>
      <c r="AI67" s="92"/>
      <c r="AJ67" s="103"/>
      <c r="AK67" s="103"/>
      <c r="AL67" s="92"/>
      <c r="AM67" s="102"/>
      <c r="AN67" s="102"/>
      <c r="AO67" s="103"/>
      <c r="AP67" s="103"/>
      <c r="AQ67" s="103"/>
      <c r="AR67" s="103"/>
      <c r="AS67" s="103"/>
      <c r="AT67" s="41"/>
      <c r="AU67" s="41"/>
      <c r="AV67" s="41"/>
      <c r="AW67" s="41"/>
      <c r="AX67" s="41"/>
      <c r="AY67" s="16"/>
      <c r="AZ67" s="16"/>
      <c r="BA67" s="16"/>
      <c r="BB67" s="16"/>
      <c r="BC67" s="16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</row>
    <row r="68" spans="1:155" s="44" customFormat="1" ht="13.5" customHeight="1">
      <c r="A68" s="41"/>
      <c r="B68" s="24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3"/>
      <c r="R68" s="103"/>
      <c r="S68" s="103"/>
      <c r="T68" s="92"/>
      <c r="U68" s="103"/>
      <c r="V68" s="103"/>
      <c r="W68" s="92"/>
      <c r="X68" s="103"/>
      <c r="Y68" s="103"/>
      <c r="Z68" s="92"/>
      <c r="AA68" s="103"/>
      <c r="AB68" s="103"/>
      <c r="AC68" s="92"/>
      <c r="AD68" s="103"/>
      <c r="AE68" s="103"/>
      <c r="AF68" s="92"/>
      <c r="AG68" s="103"/>
      <c r="AH68" s="103"/>
      <c r="AI68" s="92"/>
      <c r="AJ68" s="103"/>
      <c r="AK68" s="103"/>
      <c r="AL68" s="92"/>
      <c r="AM68" s="102"/>
      <c r="AN68" s="102"/>
      <c r="AO68" s="103"/>
      <c r="AP68" s="103"/>
      <c r="AQ68" s="103"/>
      <c r="AR68" s="103"/>
      <c r="AS68" s="103"/>
      <c r="AT68" s="41"/>
      <c r="AU68" s="41"/>
      <c r="AV68" s="41"/>
      <c r="AW68" s="41"/>
      <c r="AX68" s="41"/>
      <c r="AY68" s="16"/>
      <c r="AZ68" s="16"/>
      <c r="BA68" s="16"/>
      <c r="BB68" s="16"/>
      <c r="BC68" s="16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</row>
    <row r="69" spans="1:155" s="44" customFormat="1" ht="13.5" customHeight="1">
      <c r="A69" s="41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3"/>
      <c r="R69" s="103"/>
      <c r="S69" s="103"/>
      <c r="T69" s="92"/>
      <c r="U69" s="103"/>
      <c r="V69" s="103"/>
      <c r="W69" s="92"/>
      <c r="X69" s="103"/>
      <c r="Y69" s="103"/>
      <c r="Z69" s="92"/>
      <c r="AA69" s="103"/>
      <c r="AB69" s="103"/>
      <c r="AC69" s="92"/>
      <c r="AD69" s="103"/>
      <c r="AE69" s="103"/>
      <c r="AF69" s="92"/>
      <c r="AG69" s="103"/>
      <c r="AH69" s="103"/>
      <c r="AI69" s="92"/>
      <c r="AJ69" s="103"/>
      <c r="AK69" s="103"/>
      <c r="AL69" s="92"/>
      <c r="AM69" s="102"/>
      <c r="AN69" s="102"/>
      <c r="AO69" s="103"/>
      <c r="AP69" s="103"/>
      <c r="AQ69" s="103"/>
      <c r="AR69" s="103"/>
      <c r="AS69" s="103"/>
      <c r="AT69" s="41"/>
      <c r="AU69" s="41"/>
      <c r="AV69" s="41"/>
      <c r="AW69" s="41"/>
      <c r="AX69" s="41"/>
      <c r="AY69" s="16"/>
      <c r="AZ69" s="16"/>
      <c r="BA69" s="16"/>
      <c r="BB69" s="16"/>
      <c r="BC69" s="16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</row>
    <row r="70" spans="1:155" s="44" customFormat="1" ht="13.5" customHeight="1">
      <c r="A70" s="41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3"/>
      <c r="R70" s="103"/>
      <c r="S70" s="103"/>
      <c r="T70" s="92"/>
      <c r="U70" s="103"/>
      <c r="V70" s="103"/>
      <c r="W70" s="92"/>
      <c r="X70" s="103"/>
      <c r="Y70" s="103"/>
      <c r="Z70" s="92"/>
      <c r="AA70" s="103"/>
      <c r="AB70" s="103"/>
      <c r="AC70" s="92"/>
      <c r="AD70" s="103"/>
      <c r="AE70" s="103"/>
      <c r="AF70" s="92"/>
      <c r="AG70" s="103"/>
      <c r="AH70" s="103"/>
      <c r="AI70" s="92"/>
      <c r="AJ70" s="103"/>
      <c r="AK70" s="103"/>
      <c r="AL70" s="92"/>
      <c r="AM70" s="102"/>
      <c r="AN70" s="102"/>
      <c r="AO70" s="103"/>
      <c r="AP70" s="103"/>
      <c r="AQ70" s="103"/>
      <c r="AR70" s="103"/>
      <c r="AS70" s="103"/>
      <c r="AT70" s="41"/>
      <c r="AU70" s="41"/>
      <c r="AV70" s="41"/>
      <c r="AW70" s="41"/>
      <c r="AX70" s="41"/>
      <c r="AY70" s="16"/>
      <c r="AZ70" s="16"/>
      <c r="BA70" s="16"/>
      <c r="BB70" s="16"/>
      <c r="BC70" s="16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</row>
    <row r="71" spans="1:155" s="44" customFormat="1" ht="13.5" customHeight="1">
      <c r="A71" s="41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3"/>
      <c r="R71" s="103"/>
      <c r="S71" s="103"/>
      <c r="T71" s="92"/>
      <c r="U71" s="103"/>
      <c r="V71" s="103"/>
      <c r="W71" s="92"/>
      <c r="X71" s="103"/>
      <c r="Y71" s="103"/>
      <c r="Z71" s="92"/>
      <c r="AA71" s="103"/>
      <c r="AB71" s="103"/>
      <c r="AC71" s="92"/>
      <c r="AD71" s="103"/>
      <c r="AE71" s="103"/>
      <c r="AF71" s="92"/>
      <c r="AG71" s="103"/>
      <c r="AH71" s="103"/>
      <c r="AI71" s="92"/>
      <c r="AJ71" s="103"/>
      <c r="AK71" s="103"/>
      <c r="AL71" s="92"/>
      <c r="AM71" s="102"/>
      <c r="AN71" s="102"/>
      <c r="AO71" s="103"/>
      <c r="AP71" s="103"/>
      <c r="AQ71" s="103"/>
      <c r="AR71" s="103"/>
      <c r="AS71" s="103"/>
      <c r="AT71" s="41"/>
      <c r="AU71" s="41"/>
      <c r="AV71" s="41"/>
      <c r="AW71" s="41"/>
      <c r="AX71" s="41"/>
      <c r="AY71" s="16"/>
      <c r="AZ71" s="16"/>
      <c r="BA71" s="16"/>
      <c r="BB71" s="16"/>
      <c r="BC71" s="16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</row>
    <row r="72" spans="1:155" s="44" customFormat="1" ht="13.5" customHeight="1">
      <c r="A72" s="41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3"/>
      <c r="R72" s="103"/>
      <c r="S72" s="103"/>
      <c r="T72" s="92"/>
      <c r="U72" s="103"/>
      <c r="V72" s="103"/>
      <c r="W72" s="92"/>
      <c r="X72" s="103"/>
      <c r="Y72" s="103"/>
      <c r="Z72" s="92"/>
      <c r="AA72" s="103"/>
      <c r="AB72" s="103"/>
      <c r="AC72" s="92"/>
      <c r="AD72" s="103"/>
      <c r="AE72" s="103"/>
      <c r="AF72" s="92"/>
      <c r="AG72" s="103"/>
      <c r="AH72" s="103"/>
      <c r="AI72" s="92"/>
      <c r="AJ72" s="103"/>
      <c r="AK72" s="103"/>
      <c r="AL72" s="92"/>
      <c r="AM72" s="102"/>
      <c r="AN72" s="102"/>
      <c r="AO72" s="103"/>
      <c r="AP72" s="103"/>
      <c r="AQ72" s="103"/>
      <c r="AR72" s="103"/>
      <c r="AS72" s="103"/>
      <c r="AT72" s="41"/>
      <c r="AU72" s="41"/>
      <c r="AV72" s="41"/>
      <c r="AW72" s="41"/>
      <c r="AX72" s="41"/>
      <c r="AY72" s="16"/>
      <c r="AZ72" s="16"/>
      <c r="BA72" s="16"/>
      <c r="BB72" s="16"/>
      <c r="BC72" s="16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</row>
    <row r="73" spans="1:155" s="44" customFormat="1" ht="13.5" customHeight="1">
      <c r="A73" s="41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3"/>
      <c r="R73" s="103"/>
      <c r="S73" s="103"/>
      <c r="T73" s="92"/>
      <c r="U73" s="103"/>
      <c r="V73" s="103"/>
      <c r="W73" s="92"/>
      <c r="X73" s="103"/>
      <c r="Y73" s="103"/>
      <c r="Z73" s="92"/>
      <c r="AA73" s="103"/>
      <c r="AB73" s="103"/>
      <c r="AC73" s="92"/>
      <c r="AD73" s="103"/>
      <c r="AE73" s="103"/>
      <c r="AF73" s="92"/>
      <c r="AG73" s="103"/>
      <c r="AH73" s="103"/>
      <c r="AI73" s="92"/>
      <c r="AJ73" s="103"/>
      <c r="AK73" s="103"/>
      <c r="AL73" s="92"/>
      <c r="AM73" s="102"/>
      <c r="AN73" s="102"/>
      <c r="AO73" s="103"/>
      <c r="AP73" s="103"/>
      <c r="AQ73" s="103"/>
      <c r="AR73" s="103"/>
      <c r="AS73" s="103"/>
      <c r="AT73" s="41"/>
      <c r="AU73" s="41"/>
      <c r="AV73" s="41"/>
      <c r="AW73" s="41"/>
      <c r="AX73" s="41"/>
      <c r="AY73" s="16"/>
      <c r="AZ73" s="16"/>
      <c r="BA73" s="16"/>
      <c r="BB73" s="16"/>
      <c r="BC73" s="16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</row>
    <row r="74" spans="1:155" s="44" customFormat="1" ht="13.5" customHeight="1">
      <c r="A74" s="41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3"/>
      <c r="R74" s="103"/>
      <c r="S74" s="103"/>
      <c r="T74" s="92"/>
      <c r="U74" s="103"/>
      <c r="V74" s="103"/>
      <c r="W74" s="92"/>
      <c r="X74" s="103"/>
      <c r="Y74" s="103"/>
      <c r="Z74" s="92"/>
      <c r="AA74" s="103"/>
      <c r="AB74" s="103"/>
      <c r="AC74" s="92"/>
      <c r="AD74" s="103"/>
      <c r="AE74" s="103"/>
      <c r="AF74" s="92"/>
      <c r="AG74" s="103"/>
      <c r="AH74" s="103"/>
      <c r="AI74" s="92"/>
      <c r="AJ74" s="103"/>
      <c r="AK74" s="103"/>
      <c r="AL74" s="92"/>
      <c r="AM74" s="102"/>
      <c r="AN74" s="102"/>
      <c r="AO74" s="103"/>
      <c r="AP74" s="103"/>
      <c r="AQ74" s="103"/>
      <c r="AR74" s="103"/>
      <c r="AS74" s="103"/>
      <c r="AT74" s="41"/>
      <c r="AU74" s="41"/>
      <c r="AV74" s="41"/>
      <c r="AW74" s="41"/>
      <c r="AX74" s="41"/>
      <c r="AY74" s="16"/>
      <c r="AZ74" s="16"/>
      <c r="BA74" s="16"/>
      <c r="BB74" s="16"/>
      <c r="BC74" s="16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</row>
    <row r="75" spans="1:155" s="44" customFormat="1" ht="13.5" customHeight="1">
      <c r="A75" s="41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3"/>
      <c r="R75" s="103"/>
      <c r="S75" s="103"/>
      <c r="T75" s="92"/>
      <c r="U75" s="103"/>
      <c r="V75" s="103"/>
      <c r="W75" s="92"/>
      <c r="X75" s="103"/>
      <c r="Y75" s="103"/>
      <c r="Z75" s="92"/>
      <c r="AA75" s="103"/>
      <c r="AB75" s="103"/>
      <c r="AC75" s="92"/>
      <c r="AD75" s="103"/>
      <c r="AE75" s="103"/>
      <c r="AF75" s="92"/>
      <c r="AG75" s="103"/>
      <c r="AH75" s="103"/>
      <c r="AI75" s="92"/>
      <c r="AJ75" s="103"/>
      <c r="AK75" s="103"/>
      <c r="AL75" s="92"/>
      <c r="AM75" s="102"/>
      <c r="AN75" s="102"/>
      <c r="AO75" s="103"/>
      <c r="AP75" s="103"/>
      <c r="AQ75" s="103"/>
      <c r="AR75" s="103"/>
      <c r="AS75" s="103"/>
      <c r="AT75" s="41"/>
      <c r="AU75" s="41"/>
      <c r="AV75" s="41"/>
      <c r="AW75" s="41"/>
      <c r="AX75" s="41"/>
      <c r="AY75" s="16"/>
      <c r="AZ75" s="16"/>
      <c r="BA75" s="16"/>
      <c r="BB75" s="16"/>
      <c r="BC75" s="16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</row>
    <row r="76" spans="1:155" s="44" customFormat="1" ht="13.5" customHeight="1">
      <c r="A76" s="41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3"/>
      <c r="R76" s="103"/>
      <c r="S76" s="103"/>
      <c r="T76" s="92"/>
      <c r="U76" s="103"/>
      <c r="V76" s="103"/>
      <c r="W76" s="92"/>
      <c r="X76" s="103"/>
      <c r="Y76" s="103"/>
      <c r="Z76" s="92"/>
      <c r="AA76" s="103"/>
      <c r="AB76" s="103"/>
      <c r="AC76" s="92"/>
      <c r="AD76" s="103"/>
      <c r="AE76" s="103"/>
      <c r="AF76" s="92"/>
      <c r="AG76" s="103"/>
      <c r="AH76" s="103"/>
      <c r="AI76" s="92"/>
      <c r="AJ76" s="103"/>
      <c r="AK76" s="103"/>
      <c r="AL76" s="92"/>
      <c r="AM76" s="102"/>
      <c r="AN76" s="102"/>
      <c r="AO76" s="103"/>
      <c r="AP76" s="103"/>
      <c r="AQ76" s="103"/>
      <c r="AR76" s="103"/>
      <c r="AS76" s="103"/>
      <c r="AT76" s="41"/>
      <c r="AU76" s="41"/>
      <c r="AV76" s="41"/>
      <c r="AW76" s="41"/>
      <c r="AX76" s="41"/>
      <c r="AY76" s="16"/>
      <c r="AZ76" s="16"/>
      <c r="BA76" s="16"/>
      <c r="BB76" s="16"/>
      <c r="BC76" s="16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</row>
    <row r="77" spans="1:155" s="44" customFormat="1" ht="13.5" customHeight="1">
      <c r="A77" s="41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3"/>
      <c r="R77" s="103"/>
      <c r="S77" s="103"/>
      <c r="T77" s="92"/>
      <c r="U77" s="103"/>
      <c r="V77" s="103"/>
      <c r="W77" s="92"/>
      <c r="X77" s="103"/>
      <c r="Y77" s="103"/>
      <c r="Z77" s="92"/>
      <c r="AA77" s="103"/>
      <c r="AB77" s="103"/>
      <c r="AC77" s="92"/>
      <c r="AD77" s="103"/>
      <c r="AE77" s="103"/>
      <c r="AF77" s="92"/>
      <c r="AG77" s="103"/>
      <c r="AH77" s="103"/>
      <c r="AI77" s="92"/>
      <c r="AJ77" s="103"/>
      <c r="AK77" s="103"/>
      <c r="AL77" s="92"/>
      <c r="AM77" s="102"/>
      <c r="AN77" s="102"/>
      <c r="AO77" s="103"/>
      <c r="AP77" s="103"/>
      <c r="AQ77" s="103"/>
      <c r="AR77" s="103"/>
      <c r="AS77" s="103"/>
      <c r="AT77" s="41"/>
      <c r="AU77" s="41"/>
      <c r="AV77" s="41"/>
      <c r="AW77" s="41"/>
      <c r="AX77" s="41"/>
      <c r="AY77" s="16"/>
      <c r="AZ77" s="16"/>
      <c r="BA77" s="16"/>
      <c r="BB77" s="16"/>
      <c r="BC77" s="16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</row>
    <row r="78" spans="1:155" s="44" customFormat="1" ht="13.5" customHeight="1">
      <c r="A78" s="41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3"/>
      <c r="R78" s="103"/>
      <c r="S78" s="103"/>
      <c r="T78" s="92"/>
      <c r="U78" s="103"/>
      <c r="V78" s="103"/>
      <c r="W78" s="92"/>
      <c r="X78" s="103"/>
      <c r="Y78" s="103"/>
      <c r="Z78" s="92"/>
      <c r="AA78" s="103"/>
      <c r="AB78" s="103"/>
      <c r="AC78" s="92"/>
      <c r="AD78" s="103"/>
      <c r="AE78" s="103"/>
      <c r="AF78" s="92"/>
      <c r="AG78" s="103"/>
      <c r="AH78" s="103"/>
      <c r="AI78" s="92"/>
      <c r="AJ78" s="103"/>
      <c r="AK78" s="103"/>
      <c r="AL78" s="92"/>
      <c r="AM78" s="102"/>
      <c r="AN78" s="102"/>
      <c r="AO78" s="103"/>
      <c r="AP78" s="103"/>
      <c r="AQ78" s="103"/>
      <c r="AR78" s="103"/>
      <c r="AS78" s="103"/>
      <c r="AT78" s="41"/>
      <c r="AU78" s="41"/>
      <c r="AV78" s="41"/>
      <c r="AW78" s="41"/>
      <c r="AX78" s="41"/>
      <c r="AY78" s="16"/>
      <c r="AZ78" s="16"/>
      <c r="BA78" s="16"/>
      <c r="BB78" s="16"/>
      <c r="BC78" s="16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</row>
    <row r="79" spans="1:155" s="44" customFormat="1" ht="13.5" customHeight="1">
      <c r="A79" s="41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3"/>
      <c r="R79" s="103"/>
      <c r="S79" s="103"/>
      <c r="T79" s="92"/>
      <c r="U79" s="103"/>
      <c r="V79" s="103"/>
      <c r="W79" s="92"/>
      <c r="X79" s="103"/>
      <c r="Y79" s="103"/>
      <c r="Z79" s="92"/>
      <c r="AA79" s="103"/>
      <c r="AB79" s="103"/>
      <c r="AC79" s="92"/>
      <c r="AD79" s="103"/>
      <c r="AE79" s="103"/>
      <c r="AF79" s="92"/>
      <c r="AG79" s="103"/>
      <c r="AH79" s="103"/>
      <c r="AI79" s="92"/>
      <c r="AJ79" s="103"/>
      <c r="AK79" s="103"/>
      <c r="AL79" s="92"/>
      <c r="AM79" s="102"/>
      <c r="AN79" s="102"/>
      <c r="AO79" s="103"/>
      <c r="AP79" s="103"/>
      <c r="AQ79" s="103"/>
      <c r="AR79" s="103"/>
      <c r="AS79" s="103"/>
      <c r="AT79" s="41"/>
      <c r="AU79" s="41"/>
      <c r="AV79" s="41"/>
      <c r="AW79" s="41"/>
      <c r="AX79" s="41"/>
      <c r="AY79" s="16"/>
      <c r="AZ79" s="16"/>
      <c r="BA79" s="16"/>
      <c r="BB79" s="16"/>
      <c r="BC79" s="16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</row>
    <row r="80" spans="1:155" s="44" customFormat="1" ht="13.5" customHeight="1">
      <c r="A80" s="41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3"/>
      <c r="R80" s="103"/>
      <c r="S80" s="103"/>
      <c r="T80" s="92"/>
      <c r="U80" s="103"/>
      <c r="V80" s="103"/>
      <c r="W80" s="92"/>
      <c r="X80" s="103"/>
      <c r="Y80" s="103"/>
      <c r="Z80" s="92"/>
      <c r="AA80" s="103"/>
      <c r="AB80" s="103"/>
      <c r="AC80" s="92"/>
      <c r="AD80" s="103"/>
      <c r="AE80" s="103"/>
      <c r="AF80" s="92"/>
      <c r="AG80" s="103"/>
      <c r="AH80" s="103"/>
      <c r="AI80" s="92"/>
      <c r="AJ80" s="103"/>
      <c r="AK80" s="103"/>
      <c r="AL80" s="92"/>
      <c r="AM80" s="102"/>
      <c r="AN80" s="102"/>
      <c r="AO80" s="103"/>
      <c r="AP80" s="103"/>
      <c r="AQ80" s="103"/>
      <c r="AR80" s="103"/>
      <c r="AS80" s="103"/>
      <c r="AT80" s="41"/>
      <c r="AU80" s="41"/>
      <c r="AV80" s="41"/>
      <c r="AW80" s="41"/>
      <c r="AX80" s="41"/>
      <c r="AY80" s="16"/>
      <c r="AZ80" s="16"/>
      <c r="BA80" s="16"/>
      <c r="BB80" s="16"/>
      <c r="BC80" s="16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</row>
    <row r="81" spans="1:155" s="44" customFormat="1" ht="13.5" customHeight="1">
      <c r="A81" s="41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3"/>
      <c r="R81" s="103"/>
      <c r="S81" s="103"/>
      <c r="T81" s="92"/>
      <c r="U81" s="103"/>
      <c r="V81" s="103"/>
      <c r="W81" s="92"/>
      <c r="X81" s="103"/>
      <c r="Y81" s="103"/>
      <c r="Z81" s="92"/>
      <c r="AA81" s="103"/>
      <c r="AB81" s="103"/>
      <c r="AC81" s="92"/>
      <c r="AD81" s="103"/>
      <c r="AE81" s="103"/>
      <c r="AF81" s="92"/>
      <c r="AG81" s="103"/>
      <c r="AH81" s="103"/>
      <c r="AI81" s="92"/>
      <c r="AJ81" s="103"/>
      <c r="AK81" s="103"/>
      <c r="AL81" s="92"/>
      <c r="AM81" s="102"/>
      <c r="AN81" s="102"/>
      <c r="AO81" s="103"/>
      <c r="AP81" s="103"/>
      <c r="AQ81" s="103"/>
      <c r="AR81" s="103"/>
      <c r="AS81" s="103"/>
      <c r="AT81" s="41"/>
      <c r="AU81" s="41"/>
      <c r="AV81" s="41"/>
      <c r="AW81" s="41"/>
      <c r="AX81" s="41"/>
      <c r="AY81" s="16"/>
      <c r="AZ81" s="16"/>
      <c r="BA81" s="16"/>
      <c r="BB81" s="16"/>
      <c r="BC81" s="16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</row>
    <row r="82" spans="1:155" s="44" customFormat="1" ht="13.5" customHeight="1">
      <c r="A82" s="41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3"/>
      <c r="R82" s="103"/>
      <c r="S82" s="103"/>
      <c r="T82" s="92"/>
      <c r="U82" s="103"/>
      <c r="V82" s="103"/>
      <c r="W82" s="92"/>
      <c r="X82" s="103"/>
      <c r="Y82" s="103"/>
      <c r="Z82" s="92"/>
      <c r="AA82" s="103"/>
      <c r="AB82" s="103"/>
      <c r="AC82" s="92"/>
      <c r="AD82" s="103"/>
      <c r="AE82" s="103"/>
      <c r="AF82" s="92"/>
      <c r="AG82" s="103"/>
      <c r="AH82" s="103"/>
      <c r="AI82" s="92"/>
      <c r="AJ82" s="103"/>
      <c r="AK82" s="103"/>
      <c r="AL82" s="92"/>
      <c r="AM82" s="102"/>
      <c r="AN82" s="102"/>
      <c r="AO82" s="103"/>
      <c r="AP82" s="103"/>
      <c r="AQ82" s="103"/>
      <c r="AR82" s="103"/>
      <c r="AS82" s="103"/>
      <c r="AT82" s="41"/>
      <c r="AU82" s="41"/>
      <c r="AV82" s="41"/>
      <c r="AW82" s="41"/>
      <c r="AX82" s="41"/>
      <c r="AY82" s="16"/>
      <c r="AZ82" s="16"/>
      <c r="BA82" s="16"/>
      <c r="BB82" s="16"/>
      <c r="BC82" s="16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</row>
    <row r="83" spans="1:155" s="44" customFormat="1" ht="13.5" customHeight="1">
      <c r="A83" s="41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3"/>
      <c r="R83" s="103"/>
      <c r="S83" s="103"/>
      <c r="T83" s="92"/>
      <c r="U83" s="103"/>
      <c r="V83" s="103"/>
      <c r="W83" s="92"/>
      <c r="X83" s="103"/>
      <c r="Y83" s="103"/>
      <c r="Z83" s="92"/>
      <c r="AA83" s="103"/>
      <c r="AB83" s="103"/>
      <c r="AC83" s="92"/>
      <c r="AD83" s="103"/>
      <c r="AE83" s="103"/>
      <c r="AF83" s="92"/>
      <c r="AG83" s="103"/>
      <c r="AH83" s="103"/>
      <c r="AI83" s="92"/>
      <c r="AJ83" s="103"/>
      <c r="AK83" s="103"/>
      <c r="AL83" s="92"/>
      <c r="AM83" s="102"/>
      <c r="AN83" s="102"/>
      <c r="AO83" s="103"/>
      <c r="AP83" s="103"/>
      <c r="AQ83" s="103"/>
      <c r="AR83" s="103"/>
      <c r="AS83" s="103"/>
      <c r="AT83" s="41"/>
      <c r="AU83" s="41"/>
      <c r="AV83" s="41"/>
      <c r="AW83" s="41"/>
      <c r="AX83" s="41"/>
      <c r="AY83" s="16"/>
      <c r="AZ83" s="16"/>
      <c r="BA83" s="16"/>
      <c r="BB83" s="16"/>
      <c r="BC83" s="16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</row>
    <row r="84" spans="1:155" s="44" customFormat="1" ht="13.5" customHeight="1">
      <c r="A84" s="41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3"/>
      <c r="R84" s="103"/>
      <c r="S84" s="103"/>
      <c r="T84" s="92"/>
      <c r="U84" s="103"/>
      <c r="V84" s="103"/>
      <c r="W84" s="92"/>
      <c r="X84" s="103"/>
      <c r="Y84" s="103"/>
      <c r="Z84" s="92"/>
      <c r="AA84" s="103"/>
      <c r="AB84" s="103"/>
      <c r="AC84" s="92"/>
      <c r="AD84" s="103"/>
      <c r="AE84" s="103"/>
      <c r="AF84" s="92"/>
      <c r="AG84" s="103"/>
      <c r="AH84" s="103"/>
      <c r="AI84" s="92"/>
      <c r="AJ84" s="103"/>
      <c r="AK84" s="103"/>
      <c r="AL84" s="92"/>
      <c r="AM84" s="102"/>
      <c r="AN84" s="102"/>
      <c r="AO84" s="103"/>
      <c r="AP84" s="103"/>
      <c r="AQ84" s="103"/>
      <c r="AR84" s="103"/>
      <c r="AS84" s="103"/>
      <c r="AT84" s="41"/>
      <c r="AU84" s="41"/>
      <c r="AV84" s="41"/>
      <c r="AW84" s="41"/>
      <c r="AX84" s="41"/>
      <c r="AY84" s="16"/>
      <c r="AZ84" s="16"/>
      <c r="BA84" s="16"/>
      <c r="BB84" s="16"/>
      <c r="BC84" s="16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</row>
    <row r="85" spans="1:155" s="44" customFormat="1" ht="13.5" customHeight="1">
      <c r="A85" s="41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3"/>
      <c r="R85" s="103"/>
      <c r="S85" s="103"/>
      <c r="T85" s="92"/>
      <c r="U85" s="103"/>
      <c r="V85" s="103"/>
      <c r="W85" s="92"/>
      <c r="X85" s="103"/>
      <c r="Y85" s="103"/>
      <c r="Z85" s="92"/>
      <c r="AA85" s="103"/>
      <c r="AB85" s="103"/>
      <c r="AC85" s="92"/>
      <c r="AD85" s="103"/>
      <c r="AE85" s="103"/>
      <c r="AF85" s="92"/>
      <c r="AG85" s="103"/>
      <c r="AH85" s="103"/>
      <c r="AI85" s="92"/>
      <c r="AJ85" s="103"/>
      <c r="AK85" s="103"/>
      <c r="AL85" s="92"/>
      <c r="AM85" s="102"/>
      <c r="AN85" s="102"/>
      <c r="AO85" s="103"/>
      <c r="AP85" s="103"/>
      <c r="AQ85" s="103"/>
      <c r="AR85" s="103"/>
      <c r="AS85" s="103"/>
      <c r="AT85" s="41"/>
      <c r="AU85" s="41"/>
      <c r="AV85" s="41"/>
      <c r="AW85" s="41"/>
      <c r="AX85" s="41"/>
      <c r="AY85" s="16"/>
      <c r="AZ85" s="16"/>
      <c r="BA85" s="16"/>
      <c r="BB85" s="16"/>
      <c r="BC85" s="16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</row>
    <row r="86" spans="1:155" s="44" customFormat="1" ht="13.5" customHeight="1">
      <c r="A86" s="41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3"/>
      <c r="R86" s="103"/>
      <c r="S86" s="103"/>
      <c r="T86" s="92"/>
      <c r="U86" s="103"/>
      <c r="V86" s="103"/>
      <c r="W86" s="92"/>
      <c r="X86" s="103"/>
      <c r="Y86" s="103"/>
      <c r="Z86" s="92"/>
      <c r="AA86" s="103"/>
      <c r="AB86" s="103"/>
      <c r="AC86" s="92"/>
      <c r="AD86" s="103"/>
      <c r="AE86" s="103"/>
      <c r="AF86" s="92"/>
      <c r="AG86" s="103"/>
      <c r="AH86" s="103"/>
      <c r="AI86" s="92"/>
      <c r="AJ86" s="103"/>
      <c r="AK86" s="103"/>
      <c r="AL86" s="92"/>
      <c r="AM86" s="102"/>
      <c r="AN86" s="102"/>
      <c r="AO86" s="103"/>
      <c r="AP86" s="103"/>
      <c r="AQ86" s="103"/>
      <c r="AR86" s="103"/>
      <c r="AS86" s="103"/>
      <c r="AT86" s="41"/>
      <c r="AU86" s="41"/>
      <c r="AV86" s="41"/>
      <c r="AW86" s="41"/>
      <c r="AX86" s="41"/>
      <c r="AY86" s="16"/>
      <c r="AZ86" s="16"/>
      <c r="BA86" s="16"/>
      <c r="BB86" s="16"/>
      <c r="BC86" s="16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</row>
    <row r="87" spans="1:155" s="44" customFormat="1" ht="13.5" customHeight="1">
      <c r="A87" s="41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3"/>
      <c r="R87" s="103"/>
      <c r="S87" s="103"/>
      <c r="T87" s="92"/>
      <c r="U87" s="103"/>
      <c r="V87" s="103"/>
      <c r="W87" s="92"/>
      <c r="X87" s="103"/>
      <c r="Y87" s="103"/>
      <c r="Z87" s="92"/>
      <c r="AA87" s="103"/>
      <c r="AB87" s="103"/>
      <c r="AC87" s="92"/>
      <c r="AD87" s="103"/>
      <c r="AE87" s="103"/>
      <c r="AF87" s="92"/>
      <c r="AG87" s="103"/>
      <c r="AH87" s="103"/>
      <c r="AI87" s="92"/>
      <c r="AJ87" s="103"/>
      <c r="AK87" s="103"/>
      <c r="AL87" s="92"/>
      <c r="AM87" s="102"/>
      <c r="AN87" s="102"/>
      <c r="AO87" s="103"/>
      <c r="AP87" s="103"/>
      <c r="AQ87" s="103"/>
      <c r="AR87" s="103"/>
      <c r="AS87" s="103"/>
      <c r="AT87" s="41"/>
      <c r="AU87" s="41"/>
      <c r="AV87" s="41"/>
      <c r="AW87" s="41"/>
      <c r="AX87" s="41"/>
      <c r="AY87" s="16"/>
      <c r="AZ87" s="16"/>
      <c r="BA87" s="16"/>
      <c r="BB87" s="16"/>
      <c r="BC87" s="16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</row>
    <row r="88" spans="1:155" s="44" customFormat="1" ht="13.5" customHeight="1">
      <c r="A88" s="41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3"/>
      <c r="R88" s="103"/>
      <c r="S88" s="103"/>
      <c r="T88" s="92"/>
      <c r="U88" s="103"/>
      <c r="V88" s="103"/>
      <c r="W88" s="92"/>
      <c r="X88" s="103"/>
      <c r="Y88" s="103"/>
      <c r="Z88" s="92"/>
      <c r="AA88" s="103"/>
      <c r="AB88" s="103"/>
      <c r="AC88" s="92"/>
      <c r="AD88" s="103"/>
      <c r="AE88" s="103"/>
      <c r="AF88" s="92"/>
      <c r="AG88" s="103"/>
      <c r="AH88" s="103"/>
      <c r="AI88" s="92"/>
      <c r="AJ88" s="103"/>
      <c r="AK88" s="103"/>
      <c r="AL88" s="92"/>
      <c r="AM88" s="102"/>
      <c r="AN88" s="102"/>
      <c r="AO88" s="103"/>
      <c r="AP88" s="103"/>
      <c r="AQ88" s="103"/>
      <c r="AR88" s="103"/>
      <c r="AS88" s="103"/>
      <c r="AT88" s="41"/>
      <c r="AU88" s="41"/>
      <c r="AV88" s="41"/>
      <c r="AW88" s="41"/>
      <c r="AX88" s="41"/>
      <c r="AY88" s="16"/>
      <c r="AZ88" s="16"/>
      <c r="BA88" s="16"/>
      <c r="BB88" s="16"/>
      <c r="BC88" s="16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</row>
    <row r="89" spans="1:155" s="44" customFormat="1" ht="13.5" customHeight="1">
      <c r="A89" s="41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3"/>
      <c r="R89" s="103"/>
      <c r="S89" s="103"/>
      <c r="T89" s="92"/>
      <c r="U89" s="103"/>
      <c r="V89" s="103"/>
      <c r="W89" s="92"/>
      <c r="X89" s="103"/>
      <c r="Y89" s="103"/>
      <c r="Z89" s="92"/>
      <c r="AA89" s="103"/>
      <c r="AB89" s="103"/>
      <c r="AC89" s="92"/>
      <c r="AD89" s="103"/>
      <c r="AE89" s="103"/>
      <c r="AF89" s="92"/>
      <c r="AG89" s="103"/>
      <c r="AH89" s="103"/>
      <c r="AI89" s="92"/>
      <c r="AJ89" s="103"/>
      <c r="AK89" s="103"/>
      <c r="AL89" s="92"/>
      <c r="AM89" s="102"/>
      <c r="AN89" s="102"/>
      <c r="AO89" s="103"/>
      <c r="AP89" s="103"/>
      <c r="AQ89" s="103"/>
      <c r="AR89" s="103"/>
      <c r="AS89" s="103"/>
      <c r="AT89" s="41"/>
      <c r="AU89" s="41"/>
      <c r="AV89" s="41"/>
      <c r="AW89" s="41"/>
      <c r="AX89" s="41"/>
      <c r="AY89" s="16"/>
      <c r="AZ89" s="16"/>
      <c r="BA89" s="16"/>
      <c r="BB89" s="16"/>
      <c r="BC89" s="16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</row>
    <row r="90" spans="1:155" s="44" customFormat="1" ht="13.5" customHeight="1">
      <c r="A90" s="41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3"/>
      <c r="R90" s="103"/>
      <c r="S90" s="103"/>
      <c r="T90" s="92"/>
      <c r="U90" s="103"/>
      <c r="V90" s="103"/>
      <c r="W90" s="92"/>
      <c r="X90" s="103"/>
      <c r="Y90" s="103"/>
      <c r="Z90" s="92"/>
      <c r="AA90" s="103"/>
      <c r="AB90" s="103"/>
      <c r="AC90" s="92"/>
      <c r="AD90" s="103"/>
      <c r="AE90" s="103"/>
      <c r="AF90" s="92"/>
      <c r="AG90" s="103"/>
      <c r="AH90" s="103"/>
      <c r="AI90" s="92"/>
      <c r="AJ90" s="103"/>
      <c r="AK90" s="103"/>
      <c r="AL90" s="92"/>
      <c r="AM90" s="102"/>
      <c r="AN90" s="102"/>
      <c r="AO90" s="103"/>
      <c r="AP90" s="103"/>
      <c r="AQ90" s="103"/>
      <c r="AR90" s="103"/>
      <c r="AS90" s="103"/>
      <c r="AT90" s="41"/>
      <c r="AU90" s="41"/>
      <c r="AV90" s="41"/>
      <c r="AW90" s="41"/>
      <c r="AX90" s="41"/>
      <c r="AY90" s="16"/>
      <c r="AZ90" s="16"/>
      <c r="BA90" s="16"/>
      <c r="BB90" s="16"/>
      <c r="BC90" s="16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</row>
    <row r="91" spans="1:155" s="44" customFormat="1" ht="13.5" customHeight="1">
      <c r="A91" s="41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3"/>
      <c r="R91" s="103"/>
      <c r="S91" s="103"/>
      <c r="T91" s="92"/>
      <c r="U91" s="103"/>
      <c r="V91" s="103"/>
      <c r="W91" s="92"/>
      <c r="X91" s="103"/>
      <c r="Y91" s="103"/>
      <c r="Z91" s="92"/>
      <c r="AA91" s="103"/>
      <c r="AB91" s="103"/>
      <c r="AC91" s="92"/>
      <c r="AD91" s="103"/>
      <c r="AE91" s="103"/>
      <c r="AF91" s="92"/>
      <c r="AG91" s="103"/>
      <c r="AH91" s="103"/>
      <c r="AI91" s="92"/>
      <c r="AJ91" s="103"/>
      <c r="AK91" s="103"/>
      <c r="AL91" s="92"/>
      <c r="AM91" s="102"/>
      <c r="AN91" s="102"/>
      <c r="AO91" s="103"/>
      <c r="AP91" s="103"/>
      <c r="AQ91" s="103"/>
      <c r="AR91" s="103"/>
      <c r="AS91" s="103"/>
      <c r="AT91" s="41"/>
      <c r="AU91" s="41"/>
      <c r="AV91" s="41"/>
      <c r="AW91" s="41"/>
      <c r="AX91" s="41"/>
      <c r="AY91" s="16"/>
      <c r="AZ91" s="16"/>
      <c r="BA91" s="16"/>
      <c r="BB91" s="16"/>
      <c r="BC91" s="16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</row>
    <row r="92" spans="1:155" s="44" customFormat="1" ht="13.5" customHeight="1">
      <c r="A92" s="41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3"/>
      <c r="R92" s="103"/>
      <c r="S92" s="103"/>
      <c r="T92" s="92"/>
      <c r="U92" s="103"/>
      <c r="V92" s="103"/>
      <c r="W92" s="92"/>
      <c r="X92" s="103"/>
      <c r="Y92" s="103"/>
      <c r="Z92" s="92"/>
      <c r="AA92" s="103"/>
      <c r="AB92" s="103"/>
      <c r="AC92" s="92"/>
      <c r="AD92" s="103"/>
      <c r="AE92" s="103"/>
      <c r="AF92" s="92"/>
      <c r="AG92" s="103"/>
      <c r="AH92" s="103"/>
      <c r="AI92" s="92"/>
      <c r="AJ92" s="103"/>
      <c r="AK92" s="103"/>
      <c r="AL92" s="92"/>
      <c r="AM92" s="102"/>
      <c r="AN92" s="102"/>
      <c r="AO92" s="103"/>
      <c r="AP92" s="103"/>
      <c r="AQ92" s="103"/>
      <c r="AR92" s="103"/>
      <c r="AS92" s="103"/>
      <c r="AT92" s="41"/>
      <c r="AU92" s="41"/>
      <c r="AV92" s="41"/>
      <c r="AW92" s="41"/>
      <c r="AX92" s="41"/>
      <c r="AY92" s="16"/>
      <c r="AZ92" s="16"/>
      <c r="BA92" s="16"/>
      <c r="BB92" s="16"/>
      <c r="BC92" s="16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</row>
    <row r="93" spans="1:155" s="44" customFormat="1" ht="13.5" customHeight="1">
      <c r="A93" s="41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3"/>
      <c r="R93" s="103"/>
      <c r="S93" s="103"/>
      <c r="T93" s="92"/>
      <c r="U93" s="103"/>
      <c r="V93" s="103"/>
      <c r="W93" s="92"/>
      <c r="X93" s="103"/>
      <c r="Y93" s="103"/>
      <c r="Z93" s="92"/>
      <c r="AA93" s="103"/>
      <c r="AB93" s="103"/>
      <c r="AC93" s="92"/>
      <c r="AD93" s="103"/>
      <c r="AE93" s="103"/>
      <c r="AF93" s="92"/>
      <c r="AG93" s="103"/>
      <c r="AH93" s="103"/>
      <c r="AI93" s="92"/>
      <c r="AJ93" s="103"/>
      <c r="AK93" s="103"/>
      <c r="AL93" s="92"/>
      <c r="AM93" s="102"/>
      <c r="AN93" s="102"/>
      <c r="AO93" s="103"/>
      <c r="AP93" s="103"/>
      <c r="AQ93" s="103"/>
      <c r="AR93" s="103"/>
      <c r="AS93" s="103"/>
      <c r="AT93" s="41"/>
      <c r="AU93" s="41"/>
      <c r="AV93" s="41"/>
      <c r="AW93" s="41"/>
      <c r="AX93" s="41"/>
      <c r="AY93" s="16"/>
      <c r="AZ93" s="16"/>
      <c r="BA93" s="16"/>
      <c r="BB93" s="16"/>
      <c r="BC93" s="16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</row>
    <row r="94" spans="1:155" s="44" customFormat="1" ht="13.5" customHeight="1">
      <c r="A94" s="41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3"/>
      <c r="R94" s="103"/>
      <c r="S94" s="103"/>
      <c r="T94" s="92"/>
      <c r="U94" s="103"/>
      <c r="V94" s="103"/>
      <c r="W94" s="92"/>
      <c r="X94" s="103"/>
      <c r="Y94" s="103"/>
      <c r="Z94" s="92"/>
      <c r="AA94" s="103"/>
      <c r="AB94" s="103"/>
      <c r="AC94" s="92"/>
      <c r="AD94" s="103"/>
      <c r="AE94" s="103"/>
      <c r="AF94" s="92"/>
      <c r="AG94" s="103"/>
      <c r="AH94" s="103"/>
      <c r="AI94" s="92"/>
      <c r="AJ94" s="103"/>
      <c r="AK94" s="103"/>
      <c r="AL94" s="92"/>
      <c r="AM94" s="102"/>
      <c r="AN94" s="102"/>
      <c r="AO94" s="103"/>
      <c r="AP94" s="103"/>
      <c r="AQ94" s="103"/>
      <c r="AR94" s="103"/>
      <c r="AS94" s="103"/>
      <c r="AT94" s="41"/>
      <c r="AU94" s="41"/>
      <c r="AV94" s="41"/>
      <c r="AW94" s="41"/>
      <c r="AX94" s="41"/>
      <c r="AY94" s="16"/>
      <c r="AZ94" s="16"/>
      <c r="BA94" s="16"/>
      <c r="BB94" s="16"/>
      <c r="BC94" s="16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</row>
    <row r="95" spans="1:155" s="44" customFormat="1" ht="13.5" customHeight="1">
      <c r="A95" s="41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3"/>
      <c r="R95" s="103"/>
      <c r="S95" s="103"/>
      <c r="T95" s="92"/>
      <c r="U95" s="103"/>
      <c r="V95" s="103"/>
      <c r="W95" s="92"/>
      <c r="X95" s="103"/>
      <c r="Y95" s="103"/>
      <c r="Z95" s="92"/>
      <c r="AA95" s="103"/>
      <c r="AB95" s="103"/>
      <c r="AC95" s="92"/>
      <c r="AD95" s="103"/>
      <c r="AE95" s="103"/>
      <c r="AF95" s="92"/>
      <c r="AG95" s="103"/>
      <c r="AH95" s="103"/>
      <c r="AI95" s="92"/>
      <c r="AJ95" s="103"/>
      <c r="AK95" s="103"/>
      <c r="AL95" s="92"/>
      <c r="AM95" s="102"/>
      <c r="AN95" s="102"/>
      <c r="AO95" s="103"/>
      <c r="AP95" s="103"/>
      <c r="AQ95" s="103"/>
      <c r="AR95" s="103"/>
      <c r="AS95" s="103"/>
      <c r="AT95" s="41"/>
      <c r="AU95" s="41"/>
      <c r="AV95" s="41"/>
      <c r="AW95" s="41"/>
      <c r="AX95" s="41"/>
      <c r="AY95" s="16"/>
      <c r="AZ95" s="16"/>
      <c r="BA95" s="16"/>
      <c r="BB95" s="16"/>
      <c r="BC95" s="16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</row>
    <row r="96" spans="1:155" s="44" customFormat="1" ht="13.5" customHeight="1">
      <c r="A96" s="41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3"/>
      <c r="R96" s="103"/>
      <c r="S96" s="103"/>
      <c r="T96" s="92"/>
      <c r="U96" s="103"/>
      <c r="V96" s="103"/>
      <c r="W96" s="92"/>
      <c r="X96" s="103"/>
      <c r="Y96" s="103"/>
      <c r="Z96" s="92"/>
      <c r="AA96" s="103"/>
      <c r="AB96" s="103"/>
      <c r="AC96" s="92"/>
      <c r="AD96" s="103"/>
      <c r="AE96" s="103"/>
      <c r="AF96" s="92"/>
      <c r="AG96" s="103"/>
      <c r="AH96" s="103"/>
      <c r="AI96" s="92"/>
      <c r="AJ96" s="103"/>
      <c r="AK96" s="103"/>
      <c r="AL96" s="92"/>
      <c r="AM96" s="102"/>
      <c r="AN96" s="102"/>
      <c r="AO96" s="103"/>
      <c r="AP96" s="103"/>
      <c r="AQ96" s="103"/>
      <c r="AR96" s="103"/>
      <c r="AS96" s="103"/>
      <c r="AT96" s="41"/>
      <c r="AU96" s="41"/>
      <c r="AV96" s="41"/>
      <c r="AW96" s="41"/>
      <c r="AX96" s="41"/>
      <c r="AY96" s="16"/>
      <c r="AZ96" s="16"/>
      <c r="BA96" s="16"/>
      <c r="BB96" s="16"/>
      <c r="BC96" s="16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</row>
    <row r="97" spans="1:155" s="44" customFormat="1" ht="13.5" customHeight="1">
      <c r="A97" s="41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3"/>
      <c r="R97" s="103"/>
      <c r="S97" s="103"/>
      <c r="T97" s="92"/>
      <c r="U97" s="103"/>
      <c r="V97" s="103"/>
      <c r="W97" s="92"/>
      <c r="X97" s="103"/>
      <c r="Y97" s="103"/>
      <c r="Z97" s="92"/>
      <c r="AA97" s="103"/>
      <c r="AB97" s="103"/>
      <c r="AC97" s="92"/>
      <c r="AD97" s="103"/>
      <c r="AE97" s="103"/>
      <c r="AF97" s="92"/>
      <c r="AG97" s="103"/>
      <c r="AH97" s="103"/>
      <c r="AI97" s="92"/>
      <c r="AJ97" s="103"/>
      <c r="AK97" s="103"/>
      <c r="AL97" s="92"/>
      <c r="AM97" s="102"/>
      <c r="AN97" s="102"/>
      <c r="AO97" s="103"/>
      <c r="AP97" s="103"/>
      <c r="AQ97" s="103"/>
      <c r="AR97" s="103"/>
      <c r="AS97" s="103"/>
      <c r="AT97" s="41"/>
      <c r="AU97" s="41"/>
      <c r="AV97" s="41"/>
      <c r="AW97" s="41"/>
      <c r="AX97" s="41"/>
      <c r="AY97" s="16"/>
      <c r="AZ97" s="16"/>
      <c r="BA97" s="16"/>
      <c r="BB97" s="16"/>
      <c r="BC97" s="16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</row>
    <row r="98" spans="1:155" s="44" customFormat="1" ht="13.5" customHeight="1">
      <c r="A98" s="41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3"/>
      <c r="R98" s="103"/>
      <c r="S98" s="103"/>
      <c r="T98" s="92"/>
      <c r="U98" s="103"/>
      <c r="V98" s="103"/>
      <c r="W98" s="92"/>
      <c r="X98" s="103"/>
      <c r="Y98" s="103"/>
      <c r="Z98" s="92"/>
      <c r="AA98" s="103"/>
      <c r="AB98" s="103"/>
      <c r="AC98" s="92"/>
      <c r="AD98" s="103"/>
      <c r="AE98" s="103"/>
      <c r="AF98" s="92"/>
      <c r="AG98" s="103"/>
      <c r="AH98" s="103"/>
      <c r="AI98" s="92"/>
      <c r="AJ98" s="103"/>
      <c r="AK98" s="103"/>
      <c r="AL98" s="92"/>
      <c r="AM98" s="102"/>
      <c r="AN98" s="102"/>
      <c r="AO98" s="103"/>
      <c r="AP98" s="103"/>
      <c r="AQ98" s="103"/>
      <c r="AR98" s="103"/>
      <c r="AS98" s="103"/>
      <c r="AT98" s="41"/>
      <c r="AU98" s="41"/>
      <c r="AV98" s="41"/>
      <c r="AW98" s="41"/>
      <c r="AX98" s="41"/>
      <c r="AY98" s="16"/>
      <c r="AZ98" s="16"/>
      <c r="BA98" s="16"/>
      <c r="BB98" s="16"/>
      <c r="BC98" s="16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</row>
    <row r="99" spans="1:155" s="44" customFormat="1" ht="13.5" customHeight="1">
      <c r="A99" s="41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3"/>
      <c r="R99" s="103"/>
      <c r="S99" s="103"/>
      <c r="T99" s="92"/>
      <c r="U99" s="103"/>
      <c r="V99" s="103"/>
      <c r="W99" s="92"/>
      <c r="X99" s="103"/>
      <c r="Y99" s="103"/>
      <c r="Z99" s="92"/>
      <c r="AA99" s="103"/>
      <c r="AB99" s="103"/>
      <c r="AC99" s="92"/>
      <c r="AD99" s="103"/>
      <c r="AE99" s="103"/>
      <c r="AF99" s="92"/>
      <c r="AG99" s="103"/>
      <c r="AH99" s="103"/>
      <c r="AI99" s="92"/>
      <c r="AJ99" s="103"/>
      <c r="AK99" s="103"/>
      <c r="AL99" s="92"/>
      <c r="AM99" s="102"/>
      <c r="AN99" s="102"/>
      <c r="AO99" s="103"/>
      <c r="AP99" s="103"/>
      <c r="AQ99" s="103"/>
      <c r="AR99" s="103"/>
      <c r="AS99" s="103"/>
      <c r="AT99" s="41"/>
      <c r="AU99" s="41"/>
      <c r="AV99" s="41"/>
      <c r="AW99" s="41"/>
      <c r="AX99" s="41"/>
      <c r="AY99" s="16"/>
      <c r="AZ99" s="16"/>
      <c r="BA99" s="16"/>
      <c r="BB99" s="16"/>
      <c r="BC99" s="16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</row>
    <row r="100" spans="1:155" s="44" customFormat="1" ht="13.5" customHeight="1">
      <c r="A100" s="41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3"/>
      <c r="R100" s="103"/>
      <c r="S100" s="103"/>
      <c r="T100" s="92"/>
      <c r="U100" s="103"/>
      <c r="V100" s="103"/>
      <c r="W100" s="92"/>
      <c r="X100" s="103"/>
      <c r="Y100" s="103"/>
      <c r="Z100" s="92"/>
      <c r="AA100" s="103"/>
      <c r="AB100" s="103"/>
      <c r="AC100" s="92"/>
      <c r="AD100" s="103"/>
      <c r="AE100" s="103"/>
      <c r="AF100" s="92"/>
      <c r="AG100" s="103"/>
      <c r="AH100" s="103"/>
      <c r="AI100" s="92"/>
      <c r="AJ100" s="103"/>
      <c r="AK100" s="103"/>
      <c r="AL100" s="92"/>
      <c r="AM100" s="102"/>
      <c r="AN100" s="102"/>
      <c r="AO100" s="103"/>
      <c r="AP100" s="103"/>
      <c r="AQ100" s="103"/>
      <c r="AR100" s="103"/>
      <c r="AS100" s="103"/>
      <c r="AT100" s="41"/>
      <c r="AU100" s="41"/>
      <c r="AV100" s="41"/>
      <c r="AW100" s="41"/>
      <c r="AX100" s="41"/>
      <c r="AY100" s="16"/>
      <c r="AZ100" s="16"/>
      <c r="BA100" s="16"/>
      <c r="BB100" s="16"/>
      <c r="BC100" s="16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</row>
    <row r="101" spans="1:155" s="44" customFormat="1" ht="13.5" customHeight="1">
      <c r="A101" s="41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3"/>
      <c r="R101" s="103"/>
      <c r="S101" s="103"/>
      <c r="T101" s="92"/>
      <c r="U101" s="103"/>
      <c r="V101" s="103"/>
      <c r="W101" s="92"/>
      <c r="X101" s="103"/>
      <c r="Y101" s="103"/>
      <c r="Z101" s="92"/>
      <c r="AA101" s="103"/>
      <c r="AB101" s="103"/>
      <c r="AC101" s="92"/>
      <c r="AD101" s="103"/>
      <c r="AE101" s="103"/>
      <c r="AF101" s="92"/>
      <c r="AG101" s="103"/>
      <c r="AH101" s="103"/>
      <c r="AI101" s="92"/>
      <c r="AJ101" s="103"/>
      <c r="AK101" s="103"/>
      <c r="AL101" s="92"/>
      <c r="AM101" s="102"/>
      <c r="AN101" s="102"/>
      <c r="AO101" s="103"/>
      <c r="AP101" s="103"/>
      <c r="AQ101" s="103"/>
      <c r="AR101" s="103"/>
      <c r="AS101" s="103"/>
      <c r="AT101" s="41"/>
      <c r="AU101" s="41"/>
      <c r="AV101" s="41"/>
      <c r="AW101" s="41"/>
      <c r="AX101" s="41"/>
      <c r="AY101" s="16"/>
      <c r="AZ101" s="16"/>
      <c r="BA101" s="16"/>
      <c r="BB101" s="16"/>
      <c r="BC101" s="16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</row>
    <row r="102" spans="1:155" s="44" customFormat="1" ht="13.5" customHeight="1">
      <c r="A102" s="41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3"/>
      <c r="R102" s="103"/>
      <c r="S102" s="103"/>
      <c r="T102" s="92"/>
      <c r="U102" s="103"/>
      <c r="V102" s="103"/>
      <c r="W102" s="92"/>
      <c r="X102" s="103"/>
      <c r="Y102" s="103"/>
      <c r="Z102" s="92"/>
      <c r="AA102" s="103"/>
      <c r="AB102" s="103"/>
      <c r="AC102" s="92"/>
      <c r="AD102" s="103"/>
      <c r="AE102" s="103"/>
      <c r="AF102" s="92"/>
      <c r="AG102" s="103"/>
      <c r="AH102" s="103"/>
      <c r="AI102" s="92"/>
      <c r="AJ102" s="103"/>
      <c r="AK102" s="103"/>
      <c r="AL102" s="92"/>
      <c r="AM102" s="102"/>
      <c r="AN102" s="102"/>
      <c r="AO102" s="103"/>
      <c r="AP102" s="103"/>
      <c r="AQ102" s="103"/>
      <c r="AR102" s="103"/>
      <c r="AS102" s="103"/>
      <c r="AT102" s="41"/>
      <c r="AU102" s="41"/>
      <c r="AV102" s="41"/>
      <c r="AW102" s="41"/>
      <c r="AX102" s="41"/>
      <c r="AY102" s="16"/>
      <c r="AZ102" s="16"/>
      <c r="BA102" s="16"/>
      <c r="BB102" s="16"/>
      <c r="BC102" s="16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</row>
    <row r="103" spans="1:155" s="44" customFormat="1" ht="13.5" customHeight="1">
      <c r="A103" s="41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3"/>
      <c r="R103" s="103"/>
      <c r="S103" s="103"/>
      <c r="T103" s="92"/>
      <c r="U103" s="103"/>
      <c r="V103" s="103"/>
      <c r="W103" s="92"/>
      <c r="X103" s="103"/>
      <c r="Y103" s="103"/>
      <c r="Z103" s="92"/>
      <c r="AA103" s="103"/>
      <c r="AB103" s="103"/>
      <c r="AC103" s="92"/>
      <c r="AD103" s="103"/>
      <c r="AE103" s="103"/>
      <c r="AF103" s="92"/>
      <c r="AG103" s="103"/>
      <c r="AH103" s="103"/>
      <c r="AI103" s="92"/>
      <c r="AJ103" s="103"/>
      <c r="AK103" s="103"/>
      <c r="AL103" s="92"/>
      <c r="AM103" s="102"/>
      <c r="AN103" s="102"/>
      <c r="AO103" s="103"/>
      <c r="AP103" s="103"/>
      <c r="AQ103" s="103"/>
      <c r="AR103" s="103"/>
      <c r="AS103" s="103"/>
      <c r="AT103" s="41"/>
      <c r="AU103" s="41"/>
      <c r="AV103" s="41"/>
      <c r="AW103" s="41"/>
      <c r="AX103" s="41"/>
      <c r="AY103" s="16"/>
      <c r="AZ103" s="16"/>
      <c r="BA103" s="16"/>
      <c r="BB103" s="16"/>
      <c r="BC103" s="16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</row>
    <row r="104" spans="1:155" s="44" customFormat="1" ht="13.5" customHeight="1">
      <c r="A104" s="41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3"/>
      <c r="R104" s="103"/>
      <c r="S104" s="103"/>
      <c r="T104" s="92"/>
      <c r="U104" s="103"/>
      <c r="V104" s="103"/>
      <c r="W104" s="92"/>
      <c r="X104" s="103"/>
      <c r="Y104" s="103"/>
      <c r="Z104" s="92"/>
      <c r="AA104" s="103"/>
      <c r="AB104" s="103"/>
      <c r="AC104" s="92"/>
      <c r="AD104" s="103"/>
      <c r="AE104" s="103"/>
      <c r="AF104" s="92"/>
      <c r="AG104" s="103"/>
      <c r="AH104" s="103"/>
      <c r="AI104" s="92"/>
      <c r="AJ104" s="103"/>
      <c r="AK104" s="103"/>
      <c r="AL104" s="92"/>
      <c r="AM104" s="102"/>
      <c r="AN104" s="102"/>
      <c r="AO104" s="103"/>
      <c r="AP104" s="103"/>
      <c r="AQ104" s="103"/>
      <c r="AR104" s="103"/>
      <c r="AS104" s="103"/>
      <c r="AT104" s="41"/>
      <c r="AU104" s="41"/>
      <c r="AV104" s="41"/>
      <c r="AW104" s="41"/>
      <c r="AX104" s="41"/>
      <c r="AY104" s="16"/>
      <c r="AZ104" s="16"/>
      <c r="BA104" s="16"/>
      <c r="BB104" s="16"/>
      <c r="BC104" s="16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</row>
    <row r="105" spans="1:155" s="44" customFormat="1" ht="13.5" customHeight="1">
      <c r="A105" s="41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3"/>
      <c r="R105" s="103"/>
      <c r="S105" s="103"/>
      <c r="T105" s="92"/>
      <c r="U105" s="103"/>
      <c r="V105" s="103"/>
      <c r="W105" s="92"/>
      <c r="X105" s="103"/>
      <c r="Y105" s="103"/>
      <c r="Z105" s="92"/>
      <c r="AA105" s="103"/>
      <c r="AB105" s="103"/>
      <c r="AC105" s="92"/>
      <c r="AD105" s="103"/>
      <c r="AE105" s="103"/>
      <c r="AF105" s="92"/>
      <c r="AG105" s="103"/>
      <c r="AH105" s="103"/>
      <c r="AI105" s="92"/>
      <c r="AJ105" s="103"/>
      <c r="AK105" s="103"/>
      <c r="AL105" s="92"/>
      <c r="AM105" s="102"/>
      <c r="AN105" s="102"/>
      <c r="AO105" s="103"/>
      <c r="AP105" s="103"/>
      <c r="AQ105" s="103"/>
      <c r="AR105" s="103"/>
      <c r="AS105" s="103"/>
      <c r="AT105" s="41"/>
      <c r="AU105" s="41"/>
      <c r="AV105" s="41"/>
      <c r="AW105" s="41"/>
      <c r="AX105" s="41"/>
      <c r="AY105" s="16"/>
      <c r="AZ105" s="16"/>
      <c r="BA105" s="16"/>
      <c r="BB105" s="16"/>
      <c r="BC105" s="16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</row>
    <row r="106" spans="1:155" s="44" customFormat="1" ht="13.5" customHeight="1">
      <c r="A106" s="41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3"/>
      <c r="R106" s="103"/>
      <c r="S106" s="103"/>
      <c r="T106" s="92"/>
      <c r="U106" s="103"/>
      <c r="V106" s="103"/>
      <c r="W106" s="92"/>
      <c r="X106" s="103"/>
      <c r="Y106" s="103"/>
      <c r="Z106" s="92"/>
      <c r="AA106" s="103"/>
      <c r="AB106" s="103"/>
      <c r="AC106" s="92"/>
      <c r="AD106" s="103"/>
      <c r="AE106" s="103"/>
      <c r="AF106" s="92"/>
      <c r="AG106" s="103"/>
      <c r="AH106" s="103"/>
      <c r="AI106" s="92"/>
      <c r="AJ106" s="103"/>
      <c r="AK106" s="103"/>
      <c r="AL106" s="92"/>
      <c r="AM106" s="102"/>
      <c r="AN106" s="102"/>
      <c r="AO106" s="103"/>
      <c r="AP106" s="103"/>
      <c r="AQ106" s="103"/>
      <c r="AR106" s="103"/>
      <c r="AS106" s="103"/>
      <c r="AT106" s="41"/>
      <c r="AU106" s="41"/>
      <c r="AV106" s="41"/>
      <c r="AW106" s="41"/>
      <c r="AX106" s="41"/>
      <c r="AY106" s="16"/>
      <c r="AZ106" s="16"/>
      <c r="BA106" s="16"/>
      <c r="BB106" s="16"/>
      <c r="BC106" s="16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</row>
    <row r="107" spans="1:155" s="44" customFormat="1" ht="13.5" customHeight="1">
      <c r="A107" s="41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3"/>
      <c r="R107" s="103"/>
      <c r="S107" s="103"/>
      <c r="T107" s="92"/>
      <c r="U107" s="103"/>
      <c r="V107" s="103"/>
      <c r="W107" s="92"/>
      <c r="X107" s="103"/>
      <c r="Y107" s="103"/>
      <c r="Z107" s="92"/>
      <c r="AA107" s="103"/>
      <c r="AB107" s="103"/>
      <c r="AC107" s="92"/>
      <c r="AD107" s="103"/>
      <c r="AE107" s="103"/>
      <c r="AF107" s="92"/>
      <c r="AG107" s="103"/>
      <c r="AH107" s="103"/>
      <c r="AI107" s="92"/>
      <c r="AJ107" s="103"/>
      <c r="AK107" s="103"/>
      <c r="AL107" s="92"/>
      <c r="AM107" s="102"/>
      <c r="AN107" s="102"/>
      <c r="AO107" s="103"/>
      <c r="AP107" s="103"/>
      <c r="AQ107" s="103"/>
      <c r="AR107" s="103"/>
      <c r="AS107" s="103"/>
      <c r="AT107" s="41"/>
      <c r="AU107" s="41"/>
      <c r="AV107" s="41"/>
      <c r="AW107" s="41"/>
      <c r="AX107" s="41"/>
      <c r="AY107" s="16"/>
      <c r="AZ107" s="16"/>
      <c r="BA107" s="16"/>
      <c r="BB107" s="16"/>
      <c r="BC107" s="16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</row>
    <row r="108" spans="1:154" s="44" customFormat="1" ht="13.5" customHeight="1">
      <c r="A108" s="46"/>
      <c r="B108" s="126"/>
      <c r="C108" s="126"/>
      <c r="D108" s="126"/>
      <c r="E108" s="126"/>
      <c r="F108" s="126"/>
      <c r="G108" s="92"/>
      <c r="H108" s="92"/>
      <c r="I108" s="92"/>
      <c r="J108" s="92"/>
      <c r="K108" s="92"/>
      <c r="L108" s="47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96"/>
      <c r="AA108" s="16"/>
      <c r="AB108" s="96"/>
      <c r="AC108" s="96"/>
      <c r="AD108" s="16"/>
      <c r="AE108" s="96"/>
      <c r="AF108" s="96"/>
      <c r="AG108" s="16"/>
      <c r="AH108" s="96"/>
      <c r="AI108" s="96"/>
      <c r="AJ108" s="16"/>
      <c r="AK108" s="96"/>
      <c r="AL108" s="96"/>
      <c r="AM108" s="16"/>
      <c r="AN108" s="96"/>
      <c r="AO108" s="96"/>
      <c r="AP108" s="16"/>
      <c r="AQ108" s="96"/>
      <c r="AR108" s="96"/>
      <c r="AS108" s="16"/>
      <c r="AT108" s="96"/>
      <c r="AU108" s="96"/>
      <c r="AV108" s="16"/>
      <c r="AW108" s="96"/>
      <c r="AX108" s="96"/>
      <c r="AY108" s="16"/>
      <c r="AZ108" s="96"/>
      <c r="BA108" s="96"/>
      <c r="BB108" s="16"/>
      <c r="BC108" s="96"/>
      <c r="BD108" s="96"/>
      <c r="BE108" s="16"/>
      <c r="BF108" s="96"/>
      <c r="BG108" s="96"/>
      <c r="BH108" s="16"/>
      <c r="BI108" s="96"/>
      <c r="BJ108" s="96"/>
      <c r="BK108" s="16"/>
      <c r="BL108" s="96"/>
      <c r="BM108" s="96"/>
      <c r="BN108" s="16"/>
      <c r="BO108" s="96"/>
      <c r="BP108" s="41"/>
      <c r="BQ108" s="16"/>
      <c r="BR108" s="96"/>
      <c r="BS108" s="16"/>
      <c r="BT108" s="16"/>
      <c r="BU108" s="96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16"/>
      <c r="CJ108" s="16"/>
      <c r="CK108" s="16"/>
      <c r="CL108" s="41"/>
      <c r="CM108" s="16"/>
      <c r="CN108" s="41"/>
      <c r="CO108" s="41"/>
      <c r="CP108" s="41"/>
      <c r="CQ108" s="41"/>
      <c r="CR108" s="41"/>
      <c r="CS108" s="41"/>
      <c r="CT108" s="41"/>
      <c r="CU108" s="41"/>
      <c r="CV108" s="41"/>
      <c r="CW108" s="16"/>
      <c r="CX108" s="16"/>
      <c r="CY108" s="16"/>
      <c r="CZ108" s="16"/>
      <c r="DA108" s="41"/>
      <c r="DB108" s="16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</row>
    <row r="109" spans="1:154" s="44" customFormat="1" ht="13.5" customHeight="1">
      <c r="A109" s="46"/>
      <c r="B109" s="46"/>
      <c r="C109" s="46"/>
      <c r="D109" s="46"/>
      <c r="E109" s="46"/>
      <c r="F109" s="46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 t="s">
        <v>32</v>
      </c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</row>
    <row r="110" spans="1:158" s="44" customFormat="1" ht="13.5" customHeight="1">
      <c r="A110" s="46"/>
      <c r="B110" s="46"/>
      <c r="C110" s="46"/>
      <c r="D110" s="46"/>
      <c r="E110" s="46"/>
      <c r="F110" s="46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</row>
    <row r="111" spans="1:158" s="44" customFormat="1" ht="13.5" customHeight="1">
      <c r="A111" s="46"/>
      <c r="B111" s="46"/>
      <c r="C111" s="46"/>
      <c r="D111" s="46"/>
      <c r="E111" s="46"/>
      <c r="F111" s="4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</row>
    <row r="112" spans="1:158" s="44" customFormat="1" ht="13.5" customHeight="1">
      <c r="A112" s="46"/>
      <c r="B112" s="100"/>
      <c r="C112" s="100"/>
      <c r="D112" s="100"/>
      <c r="E112" s="100"/>
      <c r="F112" s="100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</row>
    <row r="113" spans="1:158" s="44" customFormat="1" ht="13.5" customHeight="1">
      <c r="A113" s="46"/>
      <c r="B113" s="100"/>
      <c r="C113" s="100"/>
      <c r="D113" s="100"/>
      <c r="E113" s="100"/>
      <c r="F113" s="100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</row>
    <row r="114" spans="1:158" s="44" customFormat="1" ht="13.5" customHeight="1">
      <c r="A114" s="46"/>
      <c r="B114" s="100"/>
      <c r="C114" s="100"/>
      <c r="D114" s="100"/>
      <c r="E114" s="100"/>
      <c r="F114" s="100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</row>
    <row r="115" spans="1:158" s="44" customFormat="1" ht="13.5" customHeight="1">
      <c r="A115" s="46"/>
      <c r="B115" s="100"/>
      <c r="C115" s="100"/>
      <c r="D115" s="100"/>
      <c r="E115" s="100"/>
      <c r="F115" s="100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</row>
    <row r="116" spans="1:155" s="44" customFormat="1" ht="10.5" customHeight="1">
      <c r="A116" s="46"/>
      <c r="B116" s="291"/>
      <c r="C116" s="291"/>
      <c r="D116" s="291"/>
      <c r="E116" s="291"/>
      <c r="F116" s="291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92"/>
      <c r="U116" s="103"/>
      <c r="V116" s="103"/>
      <c r="W116" s="92"/>
      <c r="X116" s="103"/>
      <c r="Y116" s="103"/>
      <c r="Z116" s="92"/>
      <c r="AA116" s="103"/>
      <c r="AB116" s="103"/>
      <c r="AC116" s="92"/>
      <c r="AD116" s="103"/>
      <c r="AE116" s="103"/>
      <c r="AF116" s="92"/>
      <c r="AG116" s="103"/>
      <c r="AH116" s="103"/>
      <c r="AI116" s="92"/>
      <c r="AJ116" s="103"/>
      <c r="AK116" s="103"/>
      <c r="AL116" s="92"/>
      <c r="AM116" s="102"/>
      <c r="AN116" s="102"/>
      <c r="AO116" s="103"/>
      <c r="AP116" s="103"/>
      <c r="AQ116" s="103"/>
      <c r="AR116" s="103"/>
      <c r="AS116" s="103"/>
      <c r="AT116" s="41"/>
      <c r="AU116" s="41"/>
      <c r="AV116" s="41"/>
      <c r="AW116" s="41"/>
      <c r="AX116" s="41"/>
      <c r="AY116" s="16"/>
      <c r="AZ116" s="16"/>
      <c r="BA116" s="16"/>
      <c r="BB116" s="16"/>
      <c r="BC116" s="16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</row>
    <row r="117" spans="1:155" s="44" customFormat="1" ht="10.5" customHeight="1">
      <c r="A117" s="46"/>
      <c r="B117" s="46"/>
      <c r="C117" s="46"/>
      <c r="D117" s="46"/>
      <c r="E117" s="46"/>
      <c r="F117" s="46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16"/>
      <c r="U117" s="41"/>
      <c r="V117" s="41"/>
      <c r="W117" s="16"/>
      <c r="X117" s="41"/>
      <c r="Y117" s="41"/>
      <c r="Z117" s="16"/>
      <c r="AA117" s="41"/>
      <c r="AB117" s="41"/>
      <c r="AC117" s="16"/>
      <c r="AD117" s="41"/>
      <c r="AE117" s="41"/>
      <c r="AF117" s="16"/>
      <c r="AG117" s="41"/>
      <c r="AH117" s="41"/>
      <c r="AI117" s="16"/>
      <c r="AJ117" s="41"/>
      <c r="AK117" s="41"/>
      <c r="AL117" s="16"/>
      <c r="AM117" s="47"/>
      <c r="AN117" s="47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16"/>
      <c r="AZ117" s="16"/>
      <c r="BA117" s="16"/>
      <c r="BB117" s="16"/>
      <c r="BC117" s="16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</row>
    <row r="118" spans="1:155" s="44" customFormat="1" ht="10.5" customHeight="1">
      <c r="A118" s="46"/>
      <c r="B118" s="46"/>
      <c r="C118" s="46"/>
      <c r="D118" s="46"/>
      <c r="E118" s="46"/>
      <c r="F118" s="46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16"/>
      <c r="U118" s="41"/>
      <c r="V118" s="41"/>
      <c r="W118" s="16"/>
      <c r="X118" s="41"/>
      <c r="Y118" s="41"/>
      <c r="Z118" s="16"/>
      <c r="AA118" s="41"/>
      <c r="AB118" s="41"/>
      <c r="AC118" s="16"/>
      <c r="AD118" s="41"/>
      <c r="AE118" s="41"/>
      <c r="AF118" s="16"/>
      <c r="AG118" s="41"/>
      <c r="AH118" s="41"/>
      <c r="AI118" s="16"/>
      <c r="AJ118" s="41"/>
      <c r="AK118" s="41"/>
      <c r="AL118" s="16"/>
      <c r="AM118" s="47"/>
      <c r="AN118" s="47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16"/>
      <c r="AZ118" s="16"/>
      <c r="BA118" s="16"/>
      <c r="BB118" s="16"/>
      <c r="BC118" s="16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</row>
    <row r="119" spans="1:155" s="44" customFormat="1" ht="10.5" customHeight="1">
      <c r="A119" s="46"/>
      <c r="B119" s="46"/>
      <c r="C119" s="46"/>
      <c r="D119" s="46"/>
      <c r="E119" s="46"/>
      <c r="F119" s="46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16"/>
      <c r="U119" s="41"/>
      <c r="V119" s="41"/>
      <c r="W119" s="16"/>
      <c r="X119" s="41"/>
      <c r="Y119" s="41"/>
      <c r="Z119" s="16"/>
      <c r="AA119" s="41"/>
      <c r="AB119" s="41"/>
      <c r="AC119" s="16"/>
      <c r="AD119" s="41"/>
      <c r="AE119" s="41"/>
      <c r="AF119" s="16"/>
      <c r="AG119" s="41"/>
      <c r="AH119" s="41"/>
      <c r="AI119" s="16"/>
      <c r="AJ119" s="41"/>
      <c r="AK119" s="41"/>
      <c r="AL119" s="16"/>
      <c r="AM119" s="47"/>
      <c r="AN119" s="47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16"/>
      <c r="AZ119" s="16"/>
      <c r="BA119" s="16"/>
      <c r="BB119" s="16"/>
      <c r="BC119" s="16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</row>
    <row r="120" spans="1:155" s="44" customFormat="1" ht="10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16"/>
      <c r="U120" s="41"/>
      <c r="V120" s="41"/>
      <c r="W120" s="16"/>
      <c r="X120" s="41"/>
      <c r="Y120" s="41"/>
      <c r="Z120" s="16"/>
      <c r="AA120" s="41"/>
      <c r="AB120" s="41"/>
      <c r="AC120" s="16"/>
      <c r="AD120" s="41"/>
      <c r="AE120" s="41"/>
      <c r="AF120" s="16"/>
      <c r="AG120" s="41"/>
      <c r="AH120" s="41"/>
      <c r="AI120" s="16"/>
      <c r="AJ120" s="41"/>
      <c r="AK120" s="41"/>
      <c r="AL120" s="16"/>
      <c r="AM120" s="47"/>
      <c r="AN120" s="47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16"/>
      <c r="AZ120" s="16"/>
      <c r="BA120" s="16"/>
      <c r="BB120" s="16"/>
      <c r="BC120" s="16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</row>
    <row r="121" spans="1:155" s="44" customFormat="1" ht="10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16"/>
      <c r="U121" s="41"/>
      <c r="V121" s="41"/>
      <c r="W121" s="16"/>
      <c r="X121" s="41"/>
      <c r="Y121" s="41"/>
      <c r="Z121" s="16"/>
      <c r="AA121" s="41"/>
      <c r="AB121" s="41"/>
      <c r="AC121" s="16"/>
      <c r="AD121" s="41"/>
      <c r="AE121" s="41"/>
      <c r="AF121" s="16"/>
      <c r="AG121" s="41"/>
      <c r="AH121" s="41"/>
      <c r="AI121" s="16"/>
      <c r="AJ121" s="41"/>
      <c r="AK121" s="41"/>
      <c r="AL121" s="16"/>
      <c r="AM121" s="47"/>
      <c r="AN121" s="47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16"/>
      <c r="AZ121" s="16"/>
      <c r="BA121" s="16"/>
      <c r="BB121" s="16"/>
      <c r="BC121" s="16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</row>
    <row r="122" spans="1:155" s="44" customFormat="1" ht="12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16"/>
      <c r="U122" s="41"/>
      <c r="V122" s="41"/>
      <c r="W122" s="16"/>
      <c r="X122" s="41"/>
      <c r="Y122" s="41"/>
      <c r="Z122" s="16"/>
      <c r="AA122" s="41"/>
      <c r="AB122" s="41"/>
      <c r="AC122" s="16"/>
      <c r="AD122" s="41"/>
      <c r="AE122" s="41"/>
      <c r="AF122" s="16"/>
      <c r="AG122" s="41"/>
      <c r="AH122" s="41"/>
      <c r="AI122" s="16"/>
      <c r="AJ122" s="41"/>
      <c r="AK122" s="41"/>
      <c r="AL122" s="16"/>
      <c r="AM122" s="47"/>
      <c r="AN122" s="47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16"/>
      <c r="AZ122" s="16"/>
      <c r="BA122" s="16"/>
      <c r="BB122" s="16"/>
      <c r="BC122" s="16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</row>
    <row r="123" spans="1:155" s="44" customFormat="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16"/>
      <c r="U123" s="41"/>
      <c r="V123" s="41"/>
      <c r="W123" s="16"/>
      <c r="X123" s="41"/>
      <c r="Y123" s="41"/>
      <c r="Z123" s="16"/>
      <c r="AA123" s="41"/>
      <c r="AB123" s="41"/>
      <c r="AC123" s="16"/>
      <c r="AD123" s="41"/>
      <c r="AE123" s="41"/>
      <c r="AF123" s="16"/>
      <c r="AG123" s="41"/>
      <c r="AH123" s="41"/>
      <c r="AI123" s="16"/>
      <c r="AJ123" s="41"/>
      <c r="AK123" s="41"/>
      <c r="AL123" s="16"/>
      <c r="AM123" s="47"/>
      <c r="AN123" s="47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16"/>
      <c r="AZ123" s="16"/>
      <c r="BA123" s="16"/>
      <c r="BB123" s="16"/>
      <c r="BC123" s="16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</row>
    <row r="124" spans="1:155" s="44" customFormat="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16"/>
      <c r="U124" s="41"/>
      <c r="V124" s="41"/>
      <c r="W124" s="16"/>
      <c r="X124" s="41"/>
      <c r="Y124" s="41"/>
      <c r="Z124" s="16"/>
      <c r="AA124" s="41"/>
      <c r="AB124" s="41"/>
      <c r="AC124" s="16"/>
      <c r="AD124" s="41"/>
      <c r="AE124" s="41"/>
      <c r="AF124" s="16"/>
      <c r="AG124" s="41"/>
      <c r="AH124" s="41"/>
      <c r="AI124" s="16"/>
      <c r="AJ124" s="41"/>
      <c r="AK124" s="41"/>
      <c r="AL124" s="16"/>
      <c r="AM124" s="47"/>
      <c r="AN124" s="47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16"/>
      <c r="AZ124" s="16"/>
      <c r="BA124" s="16"/>
      <c r="BB124" s="16"/>
      <c r="BC124" s="16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</row>
    <row r="125" spans="1:155" s="44" customFormat="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16"/>
      <c r="U125" s="41"/>
      <c r="V125" s="41"/>
      <c r="W125" s="16"/>
      <c r="X125" s="41"/>
      <c r="Y125" s="41"/>
      <c r="Z125" s="16"/>
      <c r="AA125" s="41"/>
      <c r="AB125" s="41"/>
      <c r="AC125" s="16"/>
      <c r="AD125" s="41"/>
      <c r="AE125" s="41"/>
      <c r="AF125" s="16"/>
      <c r="AG125" s="41"/>
      <c r="AH125" s="41"/>
      <c r="AI125" s="16"/>
      <c r="AJ125" s="41"/>
      <c r="AK125" s="41"/>
      <c r="AL125" s="16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16"/>
      <c r="AZ125" s="16"/>
      <c r="BA125" s="16"/>
      <c r="BB125" s="16"/>
      <c r="BC125" s="16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</row>
    <row r="126" spans="1:155" s="44" customFormat="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16"/>
      <c r="U126" s="41"/>
      <c r="V126" s="41"/>
      <c r="W126" s="16"/>
      <c r="X126" s="41"/>
      <c r="Y126" s="41"/>
      <c r="Z126" s="16"/>
      <c r="AA126" s="41"/>
      <c r="AB126" s="41"/>
      <c r="AC126" s="16"/>
      <c r="AD126" s="41"/>
      <c r="AE126" s="41"/>
      <c r="AF126" s="16"/>
      <c r="AG126" s="41"/>
      <c r="AH126" s="41"/>
      <c r="AI126" s="16"/>
      <c r="AJ126" s="41"/>
      <c r="AK126" s="41"/>
      <c r="AL126" s="16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16"/>
      <c r="AZ126" s="16"/>
      <c r="BA126" s="16"/>
      <c r="BB126" s="16"/>
      <c r="BC126" s="16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</row>
    <row r="127" spans="1:155" s="44" customFormat="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16"/>
      <c r="U127" s="41"/>
      <c r="V127" s="41"/>
      <c r="W127" s="16"/>
      <c r="X127" s="41"/>
      <c r="Y127" s="41"/>
      <c r="Z127" s="16"/>
      <c r="AA127" s="41"/>
      <c r="AB127" s="41"/>
      <c r="AC127" s="16"/>
      <c r="AD127" s="41"/>
      <c r="AE127" s="41"/>
      <c r="AF127" s="16"/>
      <c r="AG127" s="41"/>
      <c r="AH127" s="41"/>
      <c r="AI127" s="16"/>
      <c r="AJ127" s="41"/>
      <c r="AK127" s="41"/>
      <c r="AL127" s="16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16"/>
      <c r="AZ127" s="16"/>
      <c r="BA127" s="16"/>
      <c r="BB127" s="16"/>
      <c r="BC127" s="16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</row>
    <row r="128" spans="1:155" s="44" customFormat="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16"/>
      <c r="U128" s="41"/>
      <c r="V128" s="41"/>
      <c r="W128" s="16"/>
      <c r="X128" s="41"/>
      <c r="Y128" s="41"/>
      <c r="Z128" s="16"/>
      <c r="AA128" s="41"/>
      <c r="AB128" s="41"/>
      <c r="AC128" s="16"/>
      <c r="AD128" s="41"/>
      <c r="AE128" s="41"/>
      <c r="AF128" s="16"/>
      <c r="AG128" s="41"/>
      <c r="AH128" s="41"/>
      <c r="AI128" s="16"/>
      <c r="AJ128" s="41"/>
      <c r="AK128" s="41"/>
      <c r="AL128" s="16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16"/>
      <c r="AZ128" s="16"/>
      <c r="BA128" s="16"/>
      <c r="BB128" s="16"/>
      <c r="BC128" s="16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</row>
    <row r="129" spans="1:143" s="44" customFormat="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16"/>
      <c r="U129" s="41"/>
      <c r="V129" s="41"/>
      <c r="W129" s="16"/>
      <c r="X129" s="41"/>
      <c r="Y129" s="41"/>
      <c r="Z129" s="16"/>
      <c r="AA129" s="41"/>
      <c r="AB129" s="41"/>
      <c r="AC129" s="16"/>
      <c r="AD129" s="41"/>
      <c r="AE129" s="41"/>
      <c r="AF129" s="16"/>
      <c r="AG129" s="41"/>
      <c r="AH129" s="41"/>
      <c r="AI129" s="16"/>
      <c r="AJ129" s="41"/>
      <c r="AK129" s="41"/>
      <c r="AL129" s="16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16"/>
      <c r="AZ129" s="16"/>
      <c r="BA129" s="16"/>
      <c r="BB129" s="16"/>
      <c r="BC129" s="16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</row>
    <row r="130" spans="1:143" s="44" customFormat="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16"/>
      <c r="U130" s="41"/>
      <c r="V130" s="41"/>
      <c r="W130" s="16"/>
      <c r="X130" s="41"/>
      <c r="Y130" s="41"/>
      <c r="Z130" s="16"/>
      <c r="AA130" s="41"/>
      <c r="AB130" s="41"/>
      <c r="AC130" s="16"/>
      <c r="AD130" s="41"/>
      <c r="AE130" s="41"/>
      <c r="AF130" s="16"/>
      <c r="AG130" s="41"/>
      <c r="AH130" s="41"/>
      <c r="AI130" s="16"/>
      <c r="AJ130" s="41"/>
      <c r="AK130" s="41"/>
      <c r="AL130" s="16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16"/>
      <c r="AZ130" s="16"/>
      <c r="BA130" s="16"/>
      <c r="BB130" s="16"/>
      <c r="BC130" s="16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</row>
    <row r="131" spans="1:143" s="44" customFormat="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16"/>
      <c r="U131" s="41"/>
      <c r="V131" s="41"/>
      <c r="W131" s="16"/>
      <c r="X131" s="41"/>
      <c r="Y131" s="41"/>
      <c r="Z131" s="16"/>
      <c r="AA131" s="41"/>
      <c r="AB131" s="41"/>
      <c r="AC131" s="16"/>
      <c r="AD131" s="41"/>
      <c r="AE131" s="41"/>
      <c r="AF131" s="16"/>
      <c r="AG131" s="41"/>
      <c r="AH131" s="41"/>
      <c r="AI131" s="16"/>
      <c r="AJ131" s="41"/>
      <c r="AK131" s="41"/>
      <c r="AL131" s="16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16"/>
      <c r="AZ131" s="16"/>
      <c r="BA131" s="16"/>
      <c r="BB131" s="16"/>
      <c r="BC131" s="16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</row>
    <row r="132" spans="1:143" s="44" customFormat="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16"/>
      <c r="U132" s="41"/>
      <c r="V132" s="41"/>
      <c r="W132" s="16"/>
      <c r="X132" s="41"/>
      <c r="Y132" s="41"/>
      <c r="Z132" s="16"/>
      <c r="AA132" s="41"/>
      <c r="AB132" s="41"/>
      <c r="AC132" s="16"/>
      <c r="AD132" s="41"/>
      <c r="AE132" s="41"/>
      <c r="AF132" s="16"/>
      <c r="AG132" s="41"/>
      <c r="AH132" s="41"/>
      <c r="AI132" s="16"/>
      <c r="AJ132" s="41"/>
      <c r="AK132" s="41"/>
      <c r="AL132" s="16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16"/>
      <c r="AZ132" s="16"/>
      <c r="BA132" s="16"/>
      <c r="BB132" s="16"/>
      <c r="BC132" s="16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</row>
    <row r="133" spans="1:143" s="44" customFormat="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16"/>
      <c r="U133" s="41"/>
      <c r="V133" s="41"/>
      <c r="W133" s="16"/>
      <c r="X133" s="41"/>
      <c r="Y133" s="41"/>
      <c r="Z133" s="16"/>
      <c r="AA133" s="41"/>
      <c r="AB133" s="41"/>
      <c r="AC133" s="16"/>
      <c r="AD133" s="41"/>
      <c r="AE133" s="41"/>
      <c r="AF133" s="16"/>
      <c r="AG133" s="41"/>
      <c r="AH133" s="41"/>
      <c r="AI133" s="16"/>
      <c r="AJ133" s="41"/>
      <c r="AK133" s="41"/>
      <c r="AL133" s="16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16"/>
      <c r="AZ133" s="16"/>
      <c r="BA133" s="16"/>
      <c r="BB133" s="16"/>
      <c r="BC133" s="16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</row>
    <row r="134" spans="1:143" s="44" customFormat="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16"/>
      <c r="U134" s="41"/>
      <c r="V134" s="41"/>
      <c r="W134" s="16"/>
      <c r="X134" s="41"/>
      <c r="Y134" s="41"/>
      <c r="Z134" s="16"/>
      <c r="AA134" s="41"/>
      <c r="AB134" s="41"/>
      <c r="AC134" s="16"/>
      <c r="AD134" s="41"/>
      <c r="AE134" s="41"/>
      <c r="AF134" s="16"/>
      <c r="AG134" s="41"/>
      <c r="AH134" s="41"/>
      <c r="AI134" s="16"/>
      <c r="AJ134" s="41"/>
      <c r="AK134" s="41"/>
      <c r="AL134" s="16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16"/>
      <c r="AZ134" s="16"/>
      <c r="BA134" s="16"/>
      <c r="BB134" s="16"/>
      <c r="BC134" s="16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</row>
    <row r="135" spans="1:143" s="44" customFormat="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16"/>
      <c r="U135" s="41"/>
      <c r="V135" s="41"/>
      <c r="W135" s="16"/>
      <c r="X135" s="41"/>
      <c r="Y135" s="41"/>
      <c r="Z135" s="16"/>
      <c r="AA135" s="41"/>
      <c r="AB135" s="41"/>
      <c r="AC135" s="16"/>
      <c r="AD135" s="41"/>
      <c r="AE135" s="41"/>
      <c r="AF135" s="16"/>
      <c r="AG135" s="41"/>
      <c r="AH135" s="41"/>
      <c r="AI135" s="16"/>
      <c r="AJ135" s="41"/>
      <c r="AK135" s="41"/>
      <c r="AL135" s="16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16"/>
      <c r="AZ135" s="16"/>
      <c r="BA135" s="16"/>
      <c r="BB135" s="16"/>
      <c r="BC135" s="16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</row>
    <row r="136" spans="1:143" s="44" customFormat="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16"/>
      <c r="U136" s="41"/>
      <c r="V136" s="41"/>
      <c r="W136" s="16"/>
      <c r="X136" s="41"/>
      <c r="Y136" s="41"/>
      <c r="Z136" s="16"/>
      <c r="AA136" s="41"/>
      <c r="AB136" s="41"/>
      <c r="AC136" s="16"/>
      <c r="AD136" s="41"/>
      <c r="AE136" s="41"/>
      <c r="AF136" s="16"/>
      <c r="AG136" s="41"/>
      <c r="AH136" s="41"/>
      <c r="AI136" s="16"/>
      <c r="AJ136" s="41"/>
      <c r="AK136" s="41"/>
      <c r="AL136" s="16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16"/>
      <c r="AZ136" s="16"/>
      <c r="BA136" s="16"/>
      <c r="BB136" s="16"/>
      <c r="BC136" s="16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</row>
    <row r="137" spans="1:143" s="44" customFormat="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16"/>
      <c r="U137" s="41"/>
      <c r="V137" s="41"/>
      <c r="W137" s="16"/>
      <c r="X137" s="41"/>
      <c r="Y137" s="41"/>
      <c r="Z137" s="16"/>
      <c r="AA137" s="41"/>
      <c r="AB137" s="41"/>
      <c r="AC137" s="16"/>
      <c r="AD137" s="41"/>
      <c r="AE137" s="41"/>
      <c r="AF137" s="16"/>
      <c r="AG137" s="41"/>
      <c r="AH137" s="41"/>
      <c r="AI137" s="16"/>
      <c r="AJ137" s="41"/>
      <c r="AK137" s="41"/>
      <c r="AL137" s="16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16"/>
      <c r="AZ137" s="16"/>
      <c r="BA137" s="16"/>
      <c r="BB137" s="16"/>
      <c r="BC137" s="16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</row>
    <row r="138" spans="1:143" s="44" customFormat="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16"/>
      <c r="U138" s="41"/>
      <c r="V138" s="41"/>
      <c r="W138" s="16"/>
      <c r="X138" s="41"/>
      <c r="Y138" s="41"/>
      <c r="Z138" s="16"/>
      <c r="AA138" s="41"/>
      <c r="AB138" s="41"/>
      <c r="AC138" s="16"/>
      <c r="AD138" s="41"/>
      <c r="AE138" s="41"/>
      <c r="AF138" s="16"/>
      <c r="AG138" s="41"/>
      <c r="AH138" s="41"/>
      <c r="AI138" s="16"/>
      <c r="AJ138" s="41"/>
      <c r="AK138" s="41"/>
      <c r="AL138" s="16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16"/>
      <c r="AZ138" s="16"/>
      <c r="BA138" s="16"/>
      <c r="BB138" s="16"/>
      <c r="BC138" s="16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</row>
    <row r="139" spans="1:143" s="44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16"/>
      <c r="U139" s="41"/>
      <c r="V139" s="41"/>
      <c r="W139" s="16"/>
      <c r="X139" s="41"/>
      <c r="Y139" s="41"/>
      <c r="Z139" s="16"/>
      <c r="AA139" s="41"/>
      <c r="AB139" s="41"/>
      <c r="AC139" s="16"/>
      <c r="AD139" s="41"/>
      <c r="AE139" s="41"/>
      <c r="AF139" s="16"/>
      <c r="AG139" s="41"/>
      <c r="AH139" s="41"/>
      <c r="AI139" s="16"/>
      <c r="AJ139" s="41"/>
      <c r="AK139" s="41"/>
      <c r="AL139" s="16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16"/>
      <c r="AZ139" s="16"/>
      <c r="BA139" s="16"/>
      <c r="BB139" s="16"/>
      <c r="BC139" s="16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</row>
    <row r="140" spans="1:143" s="44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16"/>
      <c r="U140" s="41"/>
      <c r="V140" s="41"/>
      <c r="W140" s="16"/>
      <c r="X140" s="41"/>
      <c r="Y140" s="41"/>
      <c r="Z140" s="16"/>
      <c r="AA140" s="41"/>
      <c r="AB140" s="41"/>
      <c r="AC140" s="16"/>
      <c r="AD140" s="41"/>
      <c r="AE140" s="41"/>
      <c r="AF140" s="16"/>
      <c r="AG140" s="41"/>
      <c r="AH140" s="41"/>
      <c r="AI140" s="16"/>
      <c r="AJ140" s="41"/>
      <c r="AK140" s="41"/>
      <c r="AL140" s="16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16"/>
      <c r="AZ140" s="16"/>
      <c r="BA140" s="16"/>
      <c r="BB140" s="16"/>
      <c r="BC140" s="16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</row>
    <row r="141" spans="1:143" s="44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16"/>
      <c r="U141" s="41"/>
      <c r="V141" s="41"/>
      <c r="W141" s="16"/>
      <c r="X141" s="41"/>
      <c r="Y141" s="41"/>
      <c r="Z141" s="16"/>
      <c r="AA141" s="41"/>
      <c r="AB141" s="41"/>
      <c r="AC141" s="16"/>
      <c r="AD141" s="41"/>
      <c r="AE141" s="41"/>
      <c r="AF141" s="16"/>
      <c r="AG141" s="41"/>
      <c r="AH141" s="41"/>
      <c r="AI141" s="16"/>
      <c r="AJ141" s="41"/>
      <c r="AK141" s="41"/>
      <c r="AL141" s="16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16"/>
      <c r="AZ141" s="16"/>
      <c r="BA141" s="16"/>
      <c r="BB141" s="16"/>
      <c r="BC141" s="16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</row>
    <row r="142" spans="1:143" s="44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16"/>
      <c r="U142" s="41"/>
      <c r="V142" s="41"/>
      <c r="W142" s="16"/>
      <c r="X142" s="41"/>
      <c r="Y142" s="41"/>
      <c r="Z142" s="16"/>
      <c r="AA142" s="41"/>
      <c r="AB142" s="41"/>
      <c r="AC142" s="16"/>
      <c r="AD142" s="41"/>
      <c r="AE142" s="41"/>
      <c r="AF142" s="16"/>
      <c r="AG142" s="41"/>
      <c r="AH142" s="41"/>
      <c r="AI142" s="16"/>
      <c r="AJ142" s="41"/>
      <c r="AK142" s="41"/>
      <c r="AL142" s="16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16"/>
      <c r="AZ142" s="16"/>
      <c r="BA142" s="16"/>
      <c r="BB142" s="16"/>
      <c r="BC142" s="16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</row>
    <row r="143" spans="1:143" s="44" customFormat="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16"/>
      <c r="U143" s="41"/>
      <c r="V143" s="41"/>
      <c r="W143" s="16"/>
      <c r="X143" s="41"/>
      <c r="Y143" s="41"/>
      <c r="Z143" s="16"/>
      <c r="AA143" s="41"/>
      <c r="AB143" s="41"/>
      <c r="AC143" s="16"/>
      <c r="AD143" s="41"/>
      <c r="AE143" s="41"/>
      <c r="AF143" s="16"/>
      <c r="AG143" s="41"/>
      <c r="AH143" s="41"/>
      <c r="AI143" s="16"/>
      <c r="AJ143" s="41"/>
      <c r="AK143" s="41"/>
      <c r="AL143" s="16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16"/>
      <c r="AZ143" s="16"/>
      <c r="BA143" s="16"/>
      <c r="BB143" s="16"/>
      <c r="BC143" s="16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</row>
    <row r="144" spans="1:143" s="44" customFormat="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16"/>
      <c r="U144" s="41"/>
      <c r="V144" s="41"/>
      <c r="W144" s="16"/>
      <c r="X144" s="41"/>
      <c r="Y144" s="41"/>
      <c r="Z144" s="16"/>
      <c r="AA144" s="41"/>
      <c r="AB144" s="41"/>
      <c r="AC144" s="16"/>
      <c r="AD144" s="41"/>
      <c r="AE144" s="41"/>
      <c r="AF144" s="16"/>
      <c r="AG144" s="41"/>
      <c r="AH144" s="41"/>
      <c r="AI144" s="16"/>
      <c r="AJ144" s="41"/>
      <c r="AK144" s="41"/>
      <c r="AL144" s="16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16"/>
      <c r="AZ144" s="16"/>
      <c r="BA144" s="16"/>
      <c r="BB144" s="16"/>
      <c r="BC144" s="16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</row>
    <row r="145" spans="1:143" s="44" customFormat="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16"/>
      <c r="U145" s="41"/>
      <c r="V145" s="41"/>
      <c r="W145" s="16"/>
      <c r="X145" s="41"/>
      <c r="Y145" s="41"/>
      <c r="Z145" s="16"/>
      <c r="AA145" s="41"/>
      <c r="AB145" s="41"/>
      <c r="AC145" s="16"/>
      <c r="AD145" s="41"/>
      <c r="AE145" s="41"/>
      <c r="AF145" s="16"/>
      <c r="AG145" s="41"/>
      <c r="AH145" s="41"/>
      <c r="AI145" s="16"/>
      <c r="AJ145" s="41"/>
      <c r="AK145" s="41"/>
      <c r="AL145" s="16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16"/>
      <c r="AZ145" s="16"/>
      <c r="BA145" s="16"/>
      <c r="BB145" s="16"/>
      <c r="BC145" s="16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</row>
    <row r="146" spans="1:143" s="44" customFormat="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16"/>
      <c r="U146" s="41"/>
      <c r="V146" s="41"/>
      <c r="W146" s="16"/>
      <c r="X146" s="41"/>
      <c r="Y146" s="41"/>
      <c r="Z146" s="16"/>
      <c r="AA146" s="41"/>
      <c r="AB146" s="41"/>
      <c r="AC146" s="16"/>
      <c r="AD146" s="41"/>
      <c r="AE146" s="41"/>
      <c r="AF146" s="16"/>
      <c r="AG146" s="41"/>
      <c r="AH146" s="41"/>
      <c r="AI146" s="16"/>
      <c r="AJ146" s="41"/>
      <c r="AK146" s="41"/>
      <c r="AL146" s="16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16"/>
      <c r="AZ146" s="16"/>
      <c r="BA146" s="16"/>
      <c r="BB146" s="16"/>
      <c r="BC146" s="16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</row>
    <row r="147" spans="1:143" s="44" customFormat="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16"/>
      <c r="U147" s="41"/>
      <c r="V147" s="41"/>
      <c r="W147" s="16"/>
      <c r="X147" s="41"/>
      <c r="Y147" s="41"/>
      <c r="Z147" s="16"/>
      <c r="AA147" s="41"/>
      <c r="AB147" s="41"/>
      <c r="AC147" s="16"/>
      <c r="AD147" s="41"/>
      <c r="AE147" s="41"/>
      <c r="AF147" s="16"/>
      <c r="AG147" s="41"/>
      <c r="AH147" s="41"/>
      <c r="AI147" s="16"/>
      <c r="AJ147" s="41"/>
      <c r="AK147" s="41"/>
      <c r="AL147" s="16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16"/>
      <c r="AZ147" s="16"/>
      <c r="BA147" s="16"/>
      <c r="BB147" s="16"/>
      <c r="BC147" s="16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</row>
    <row r="148" spans="1:143" s="44" customFormat="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16"/>
      <c r="U148" s="41"/>
      <c r="V148" s="41"/>
      <c r="W148" s="16"/>
      <c r="X148" s="41"/>
      <c r="Y148" s="41"/>
      <c r="Z148" s="16"/>
      <c r="AA148" s="41"/>
      <c r="AB148" s="41"/>
      <c r="AC148" s="16"/>
      <c r="AD148" s="41"/>
      <c r="AE148" s="41"/>
      <c r="AF148" s="16"/>
      <c r="AG148" s="41"/>
      <c r="AH148" s="41"/>
      <c r="AI148" s="16"/>
      <c r="AJ148" s="41"/>
      <c r="AK148" s="41"/>
      <c r="AL148" s="16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16"/>
      <c r="AZ148" s="16"/>
      <c r="BA148" s="16"/>
      <c r="BB148" s="16"/>
      <c r="BC148" s="16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</row>
    <row r="149" spans="1:143" s="44" customFormat="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6"/>
      <c r="U149" s="41"/>
      <c r="V149" s="41"/>
      <c r="W149" s="16"/>
      <c r="X149" s="41"/>
      <c r="Y149" s="41"/>
      <c r="Z149" s="16"/>
      <c r="AA149" s="41"/>
      <c r="AB149" s="41"/>
      <c r="AC149" s="16"/>
      <c r="AD149" s="41"/>
      <c r="AE149" s="41"/>
      <c r="AF149" s="16"/>
      <c r="AG149" s="41"/>
      <c r="AH149" s="41"/>
      <c r="AI149" s="16"/>
      <c r="AJ149" s="41"/>
      <c r="AK149" s="41"/>
      <c r="AL149" s="16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16"/>
      <c r="AZ149" s="16"/>
      <c r="BA149" s="16"/>
      <c r="BB149" s="16"/>
      <c r="BC149" s="16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</row>
    <row r="150" spans="1:143" s="44" customFormat="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16"/>
      <c r="U150" s="41"/>
      <c r="V150" s="41"/>
      <c r="W150" s="16"/>
      <c r="X150" s="41"/>
      <c r="Y150" s="41"/>
      <c r="Z150" s="16"/>
      <c r="AA150" s="41"/>
      <c r="AB150" s="41"/>
      <c r="AC150" s="16"/>
      <c r="AD150" s="41"/>
      <c r="AE150" s="41"/>
      <c r="AF150" s="16"/>
      <c r="AG150" s="41"/>
      <c r="AH150" s="41"/>
      <c r="AI150" s="16"/>
      <c r="AJ150" s="41"/>
      <c r="AK150" s="41"/>
      <c r="AL150" s="16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16"/>
      <c r="AZ150" s="16"/>
      <c r="BA150" s="16"/>
      <c r="BB150" s="16"/>
      <c r="BC150" s="16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</row>
    <row r="151" spans="1:143" s="44" customFormat="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16"/>
      <c r="U151" s="41"/>
      <c r="V151" s="41"/>
      <c r="W151" s="16"/>
      <c r="X151" s="41"/>
      <c r="Y151" s="41"/>
      <c r="Z151" s="16"/>
      <c r="AA151" s="41"/>
      <c r="AB151" s="41"/>
      <c r="AC151" s="16"/>
      <c r="AD151" s="41"/>
      <c r="AE151" s="41"/>
      <c r="AF151" s="16"/>
      <c r="AG151" s="41"/>
      <c r="AH151" s="41"/>
      <c r="AI151" s="16"/>
      <c r="AJ151" s="41"/>
      <c r="AK151" s="41"/>
      <c r="AL151" s="16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16"/>
      <c r="AZ151" s="16"/>
      <c r="BA151" s="16"/>
      <c r="BB151" s="16"/>
      <c r="BC151" s="16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</row>
    <row r="152" spans="1:143" s="44" customFormat="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16"/>
      <c r="U152" s="41"/>
      <c r="V152" s="41"/>
      <c r="W152" s="16"/>
      <c r="X152" s="41"/>
      <c r="Y152" s="41"/>
      <c r="Z152" s="16"/>
      <c r="AA152" s="41"/>
      <c r="AB152" s="41"/>
      <c r="AC152" s="16"/>
      <c r="AD152" s="41"/>
      <c r="AE152" s="41"/>
      <c r="AF152" s="16"/>
      <c r="AG152" s="41"/>
      <c r="AH152" s="41"/>
      <c r="AI152" s="16"/>
      <c r="AJ152" s="41"/>
      <c r="AK152" s="41"/>
      <c r="AL152" s="16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16"/>
      <c r="AZ152" s="16"/>
      <c r="BA152" s="16"/>
      <c r="BB152" s="16"/>
      <c r="BC152" s="16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</row>
    <row r="153" spans="1:143" s="44" customFormat="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16"/>
      <c r="U153" s="41"/>
      <c r="V153" s="41"/>
      <c r="W153" s="16"/>
      <c r="X153" s="41"/>
      <c r="Y153" s="41"/>
      <c r="Z153" s="16"/>
      <c r="AA153" s="41"/>
      <c r="AB153" s="41"/>
      <c r="AC153" s="16"/>
      <c r="AD153" s="41"/>
      <c r="AE153" s="41"/>
      <c r="AF153" s="16"/>
      <c r="AG153" s="41"/>
      <c r="AH153" s="41"/>
      <c r="AI153" s="16"/>
      <c r="AJ153" s="41"/>
      <c r="AK153" s="41"/>
      <c r="AL153" s="16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16"/>
      <c r="AZ153" s="16"/>
      <c r="BA153" s="16"/>
      <c r="BB153" s="16"/>
      <c r="BC153" s="16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</row>
    <row r="154" spans="1:143" s="44" customFormat="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16"/>
      <c r="U154" s="41"/>
      <c r="V154" s="41"/>
      <c r="W154" s="16"/>
      <c r="X154" s="41"/>
      <c r="Y154" s="41"/>
      <c r="Z154" s="16"/>
      <c r="AA154" s="41"/>
      <c r="AB154" s="41"/>
      <c r="AC154" s="16"/>
      <c r="AD154" s="41"/>
      <c r="AE154" s="41"/>
      <c r="AF154" s="16"/>
      <c r="AG154" s="41"/>
      <c r="AH154" s="41"/>
      <c r="AI154" s="16"/>
      <c r="AJ154" s="41"/>
      <c r="AK154" s="41"/>
      <c r="AL154" s="16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16"/>
      <c r="AZ154" s="16"/>
      <c r="BA154" s="16"/>
      <c r="BB154" s="16"/>
      <c r="BC154" s="16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</row>
    <row r="155" spans="1:143" s="44" customFormat="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16"/>
      <c r="U155" s="41"/>
      <c r="V155" s="41"/>
      <c r="W155" s="16"/>
      <c r="X155" s="41"/>
      <c r="Y155" s="41"/>
      <c r="Z155" s="16"/>
      <c r="AA155" s="41"/>
      <c r="AB155" s="41"/>
      <c r="AC155" s="16"/>
      <c r="AD155" s="41"/>
      <c r="AE155" s="41"/>
      <c r="AF155" s="16"/>
      <c r="AG155" s="41"/>
      <c r="AH155" s="41"/>
      <c r="AI155" s="16"/>
      <c r="AJ155" s="41"/>
      <c r="AK155" s="41"/>
      <c r="AL155" s="16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16"/>
      <c r="AZ155" s="16"/>
      <c r="BA155" s="16"/>
      <c r="BB155" s="16"/>
      <c r="BC155" s="16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</row>
    <row r="156" spans="1:143" s="44" customFormat="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16"/>
      <c r="U156" s="41"/>
      <c r="V156" s="41"/>
      <c r="W156" s="16"/>
      <c r="X156" s="41"/>
      <c r="Y156" s="41"/>
      <c r="Z156" s="16"/>
      <c r="AA156" s="41"/>
      <c r="AB156" s="41"/>
      <c r="AC156" s="16"/>
      <c r="AD156" s="41"/>
      <c r="AE156" s="41"/>
      <c r="AF156" s="16"/>
      <c r="AG156" s="41"/>
      <c r="AH156" s="41"/>
      <c r="AI156" s="16"/>
      <c r="AJ156" s="41"/>
      <c r="AK156" s="41"/>
      <c r="AL156" s="16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16"/>
      <c r="AZ156" s="16"/>
      <c r="BA156" s="16"/>
      <c r="BB156" s="16"/>
      <c r="BC156" s="16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</row>
    <row r="157" spans="1:143" s="44" customFormat="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16"/>
      <c r="U157" s="41"/>
      <c r="V157" s="41"/>
      <c r="W157" s="16"/>
      <c r="X157" s="41"/>
      <c r="Y157" s="41"/>
      <c r="Z157" s="16"/>
      <c r="AA157" s="41"/>
      <c r="AB157" s="41"/>
      <c r="AC157" s="16"/>
      <c r="AD157" s="41"/>
      <c r="AE157" s="41"/>
      <c r="AF157" s="16"/>
      <c r="AG157" s="41"/>
      <c r="AH157" s="41"/>
      <c r="AI157" s="16"/>
      <c r="AJ157" s="41"/>
      <c r="AK157" s="41"/>
      <c r="AL157" s="16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16"/>
      <c r="AZ157" s="16"/>
      <c r="BA157" s="16"/>
      <c r="BB157" s="16"/>
      <c r="BC157" s="16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</row>
    <row r="158" spans="1:143" s="44" customFormat="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16"/>
      <c r="U158" s="41"/>
      <c r="V158" s="41"/>
      <c r="W158" s="16"/>
      <c r="X158" s="41"/>
      <c r="Y158" s="41"/>
      <c r="Z158" s="16"/>
      <c r="AA158" s="41"/>
      <c r="AB158" s="41"/>
      <c r="AC158" s="16"/>
      <c r="AD158" s="41"/>
      <c r="AE158" s="41"/>
      <c r="AF158" s="16"/>
      <c r="AG158" s="41"/>
      <c r="AH158" s="41"/>
      <c r="AI158" s="16"/>
      <c r="AJ158" s="41"/>
      <c r="AK158" s="41"/>
      <c r="AL158" s="16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16"/>
      <c r="AZ158" s="16"/>
      <c r="BA158" s="16"/>
      <c r="BB158" s="16"/>
      <c r="BC158" s="16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</row>
    <row r="159" spans="1:143" s="44" customFormat="1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16"/>
      <c r="U159" s="41"/>
      <c r="V159" s="41"/>
      <c r="W159" s="16"/>
      <c r="X159" s="41"/>
      <c r="Y159" s="41"/>
      <c r="Z159" s="16"/>
      <c r="AA159" s="41"/>
      <c r="AB159" s="41"/>
      <c r="AC159" s="16"/>
      <c r="AD159" s="41"/>
      <c r="AE159" s="41"/>
      <c r="AF159" s="16"/>
      <c r="AG159" s="41"/>
      <c r="AH159" s="41"/>
      <c r="AI159" s="16"/>
      <c r="AJ159" s="41"/>
      <c r="AK159" s="41"/>
      <c r="AL159" s="16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16"/>
      <c r="AZ159" s="16"/>
      <c r="BA159" s="16"/>
      <c r="BB159" s="16"/>
      <c r="BC159" s="16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</row>
    <row r="160" spans="1:143" s="44" customFormat="1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16"/>
      <c r="U160" s="41"/>
      <c r="V160" s="41"/>
      <c r="W160" s="16"/>
      <c r="X160" s="41"/>
      <c r="Y160" s="41"/>
      <c r="Z160" s="16"/>
      <c r="AA160" s="41"/>
      <c r="AB160" s="41"/>
      <c r="AC160" s="16"/>
      <c r="AD160" s="41"/>
      <c r="AE160" s="41"/>
      <c r="AF160" s="16"/>
      <c r="AG160" s="41"/>
      <c r="AH160" s="41"/>
      <c r="AI160" s="16"/>
      <c r="AJ160" s="41"/>
      <c r="AK160" s="41"/>
      <c r="AL160" s="16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16"/>
      <c r="AZ160" s="16"/>
      <c r="BA160" s="16"/>
      <c r="BB160" s="16"/>
      <c r="BC160" s="16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</row>
    <row r="161" spans="1:143" s="44" customFormat="1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16"/>
      <c r="U161" s="41"/>
      <c r="V161" s="41"/>
      <c r="W161" s="16"/>
      <c r="X161" s="41"/>
      <c r="Y161" s="41"/>
      <c r="Z161" s="16"/>
      <c r="AA161" s="41"/>
      <c r="AB161" s="41"/>
      <c r="AC161" s="16"/>
      <c r="AD161" s="41"/>
      <c r="AE161" s="41"/>
      <c r="AF161" s="16"/>
      <c r="AG161" s="41"/>
      <c r="AH161" s="41"/>
      <c r="AI161" s="16"/>
      <c r="AJ161" s="41"/>
      <c r="AK161" s="41"/>
      <c r="AL161" s="16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16"/>
      <c r="AZ161" s="16"/>
      <c r="BA161" s="16"/>
      <c r="BB161" s="16"/>
      <c r="BC161" s="16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</row>
    <row r="162" spans="1:143" s="44" customFormat="1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16"/>
      <c r="U162" s="41"/>
      <c r="V162" s="41"/>
      <c r="W162" s="16"/>
      <c r="X162" s="41"/>
      <c r="Y162" s="41"/>
      <c r="Z162" s="16"/>
      <c r="AA162" s="41"/>
      <c r="AB162" s="41"/>
      <c r="AC162" s="16"/>
      <c r="AD162" s="41"/>
      <c r="AE162" s="41"/>
      <c r="AF162" s="16"/>
      <c r="AG162" s="41"/>
      <c r="AH162" s="41"/>
      <c r="AI162" s="16"/>
      <c r="AJ162" s="41"/>
      <c r="AK162" s="41"/>
      <c r="AL162" s="16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16"/>
      <c r="AZ162" s="16"/>
      <c r="BA162" s="16"/>
      <c r="BB162" s="16"/>
      <c r="BC162" s="16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</row>
    <row r="163" spans="1:154" s="44" customFormat="1" ht="13.5" customHeight="1">
      <c r="A163" s="41"/>
      <c r="B163" s="107"/>
      <c r="C163" s="252"/>
      <c r="D163" s="92"/>
      <c r="E163" s="92"/>
      <c r="F163" s="92"/>
      <c r="G163" s="92"/>
      <c r="H163" s="92"/>
      <c r="I163" s="92"/>
      <c r="J163" s="92"/>
      <c r="K163" s="92"/>
      <c r="L163" s="47"/>
      <c r="M163" s="55" t="s">
        <v>30</v>
      </c>
      <c r="N163" s="117"/>
      <c r="O163" s="336" t="s">
        <v>29</v>
      </c>
      <c r="P163" s="337"/>
      <c r="Q163" s="47"/>
      <c r="R163" s="16"/>
      <c r="S163" s="96"/>
      <c r="T163" s="96"/>
      <c r="U163" s="16"/>
      <c r="V163" s="96"/>
      <c r="W163" s="96"/>
      <c r="X163" s="16"/>
      <c r="Y163" s="96"/>
      <c r="Z163" s="96"/>
      <c r="AA163" s="16"/>
      <c r="AB163" s="96"/>
      <c r="AC163" s="96"/>
      <c r="AD163" s="16"/>
      <c r="AE163" s="96"/>
      <c r="AF163" s="96"/>
      <c r="AG163" s="16"/>
      <c r="AH163" s="96"/>
      <c r="AI163" s="96"/>
      <c r="AJ163" s="16"/>
      <c r="AK163" s="96"/>
      <c r="AL163" s="96"/>
      <c r="AM163" s="16"/>
      <c r="AN163" s="96"/>
      <c r="AO163" s="96"/>
      <c r="AP163" s="16"/>
      <c r="AQ163" s="96"/>
      <c r="AR163" s="96"/>
      <c r="AS163" s="16"/>
      <c r="AT163" s="96"/>
      <c r="AU163" s="96"/>
      <c r="AV163" s="16"/>
      <c r="AW163" s="96"/>
      <c r="AX163" s="96"/>
      <c r="AY163" s="16"/>
      <c r="AZ163" s="96"/>
      <c r="BA163" s="96"/>
      <c r="BB163" s="16"/>
      <c r="BC163" s="96"/>
      <c r="BD163" s="96"/>
      <c r="BE163" s="16"/>
      <c r="BF163" s="96"/>
      <c r="BG163" s="96"/>
      <c r="BH163" s="16"/>
      <c r="BI163" s="96"/>
      <c r="BJ163" s="96"/>
      <c r="BK163" s="16"/>
      <c r="BL163" s="96"/>
      <c r="BM163" s="96"/>
      <c r="BN163" s="16"/>
      <c r="BO163" s="96"/>
      <c r="BP163" s="41"/>
      <c r="BQ163" s="16"/>
      <c r="BR163" s="96"/>
      <c r="BS163" s="16"/>
      <c r="BT163" s="16"/>
      <c r="BU163" s="96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16"/>
      <c r="CJ163" s="16"/>
      <c r="CK163" s="16"/>
      <c r="CL163" s="41"/>
      <c r="CM163" s="16"/>
      <c r="CN163" s="354" t="s">
        <v>31</v>
      </c>
      <c r="CO163" s="357"/>
      <c r="CP163" s="357"/>
      <c r="CQ163" s="357"/>
      <c r="CR163" s="357"/>
      <c r="CS163" s="358"/>
      <c r="CT163" s="117" t="s">
        <v>32</v>
      </c>
      <c r="CU163" s="56" t="s">
        <v>33</v>
      </c>
      <c r="CV163" s="41"/>
      <c r="CW163" s="16"/>
      <c r="CX163" s="16"/>
      <c r="CY163" s="16"/>
      <c r="CZ163" s="16"/>
      <c r="DA163" s="41"/>
      <c r="DB163" s="16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</row>
    <row r="164" spans="1:154" s="44" customFormat="1" ht="13.5" customHeight="1">
      <c r="A164" s="41"/>
      <c r="B164" s="58" t="s">
        <v>71</v>
      </c>
      <c r="C164" s="253"/>
      <c r="D164" s="59" t="s">
        <v>35</v>
      </c>
      <c r="E164" s="60" t="s">
        <v>36</v>
      </c>
      <c r="F164" s="60" t="s">
        <v>37</v>
      </c>
      <c r="G164" s="60" t="s">
        <v>38</v>
      </c>
      <c r="H164" s="61" t="s">
        <v>39</v>
      </c>
      <c r="I164" s="62"/>
      <c r="J164" s="61" t="s">
        <v>40</v>
      </c>
      <c r="K164" s="62"/>
      <c r="L164" s="47"/>
      <c r="M164" s="63" t="s">
        <v>41</v>
      </c>
      <c r="N164" s="117"/>
      <c r="O164" s="60" t="s">
        <v>40</v>
      </c>
      <c r="P164" s="63" t="s">
        <v>427</v>
      </c>
      <c r="Q164" s="47"/>
      <c r="R164" s="109"/>
      <c r="S164" s="110"/>
      <c r="T164" s="16"/>
      <c r="U164" s="109"/>
      <c r="V164" s="110"/>
      <c r="W164" s="16"/>
      <c r="X164" s="109"/>
      <c r="Y164" s="110"/>
      <c r="Z164" s="16"/>
      <c r="AA164" s="109"/>
      <c r="AB164" s="110"/>
      <c r="AC164" s="16"/>
      <c r="AD164" s="109"/>
      <c r="AE164" s="110"/>
      <c r="AF164" s="16"/>
      <c r="AG164" s="109"/>
      <c r="AH164" s="110"/>
      <c r="AI164" s="16"/>
      <c r="AJ164" s="109"/>
      <c r="AK164" s="110"/>
      <c r="AL164" s="16"/>
      <c r="AM164" s="109"/>
      <c r="AN164" s="110"/>
      <c r="AO164" s="16"/>
      <c r="AP164" s="109"/>
      <c r="AQ164" s="110"/>
      <c r="AR164" s="16"/>
      <c r="AS164" s="109"/>
      <c r="AT164" s="110"/>
      <c r="AU164" s="16"/>
      <c r="AV164" s="109"/>
      <c r="AW164" s="110"/>
      <c r="AX164" s="16"/>
      <c r="AY164" s="109"/>
      <c r="AZ164" s="110"/>
      <c r="BA164" s="16"/>
      <c r="BB164" s="109"/>
      <c r="BC164" s="110"/>
      <c r="BD164" s="16"/>
      <c r="BE164" s="109"/>
      <c r="BF164" s="110"/>
      <c r="BG164" s="16"/>
      <c r="BH164" s="109"/>
      <c r="BI164" s="110"/>
      <c r="BJ164" s="16"/>
      <c r="BK164" s="109"/>
      <c r="BL164" s="110"/>
      <c r="BM164" s="16"/>
      <c r="BN164" s="109"/>
      <c r="BO164" s="110"/>
      <c r="BP164" s="41"/>
      <c r="BQ164" s="109"/>
      <c r="BR164" s="110"/>
      <c r="BS164" s="16"/>
      <c r="BT164" s="109"/>
      <c r="BU164" s="110"/>
      <c r="BV164" s="41"/>
      <c r="BW164" s="109"/>
      <c r="BX164" s="110"/>
      <c r="BY164" s="41"/>
      <c r="BZ164" s="109"/>
      <c r="CA164" s="110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60" t="s">
        <v>35</v>
      </c>
      <c r="CN164" s="60" t="s">
        <v>36</v>
      </c>
      <c r="CO164" s="60" t="s">
        <v>37</v>
      </c>
      <c r="CP164" s="60" t="s">
        <v>38</v>
      </c>
      <c r="CQ164" s="61" t="s">
        <v>39</v>
      </c>
      <c r="CR164" s="62"/>
      <c r="CS164" s="60" t="s">
        <v>40</v>
      </c>
      <c r="CT164" s="117" t="s">
        <v>32</v>
      </c>
      <c r="CU164" s="64" t="s">
        <v>42</v>
      </c>
      <c r="CV164" s="41" t="s">
        <v>32</v>
      </c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</row>
    <row r="165" spans="1:158" s="44" customFormat="1" ht="13.5" customHeight="1">
      <c r="A165" s="41"/>
      <c r="B165" s="24" t="s">
        <v>48</v>
      </c>
      <c r="C165" s="138" t="s">
        <v>46</v>
      </c>
      <c r="D165" s="70">
        <f aca="true" t="shared" si="20" ref="D165:D181">COUNTA(R165,U165,X165,AA165,AD165,AG165,AJ165,AM165,AP165,AS165,AV165,AY165,BB165,BE165,BH165,BK165,BN165,BQ165,BT165,BW165,BZ165,CC165,CF165)</f>
        <v>0</v>
      </c>
      <c r="E165" s="70" t="str">
        <f aca="true" t="shared" si="21" ref="E165:E181">IF(COUNT(R165,U165,X165,AA165,AD165,AG165,AJ165,AM165,AP165,AS165,AV165,AY165,BB165,BE165,BH165,BK165,BN165,BQ165,BT165,BW165,BZ165,CC165,CF165)=0,"-",COUNT(R165,U165,X165,AA165,AD165,AG165,AJ165,AM165,AP165,AS165,AV165,AY165,BB165,BE165,BH165,BK165,BN165,BQ165,BT165,BW165,BZ165,CC165,CB))</f>
        <v>-</v>
      </c>
      <c r="F165" s="70" t="str">
        <f aca="true" t="shared" si="22" ref="F165:F181">IF(E165="-","-",COUNTA(S165,V165,Y165,AB165,AE165,AH165,AK165,AN165,AQ165,AT165,AW165,AZ165,BC165,BF165,BI165,BL165,BO165,BR165,BU165,BX165,CA165,CD165,CG165))</f>
        <v>-</v>
      </c>
      <c r="G165" s="70" t="str">
        <f aca="true" t="shared" si="23" ref="G165:G181">IF(E165="-","-",SUM(R165:CG165))</f>
        <v>-</v>
      </c>
      <c r="H165" s="71" t="str">
        <f aca="true" t="shared" si="24" ref="H165:H181">IF(E165="-","-",MAX(R165:CH165))</f>
        <v>-</v>
      </c>
      <c r="I165" s="70"/>
      <c r="J165" s="72" t="str">
        <f aca="true" t="shared" si="25" ref="J165:J181">IF(E165="-","-",IF(E165-F165=0,G165,G165/(E165-F165)))</f>
        <v>-</v>
      </c>
      <c r="K165" s="70" t="e">
        <f aca="true" t="shared" si="26" ref="K165:K181">IF(E165=0,"",IF(E165-F165=0,"*",""))</f>
        <v>#VALUE!</v>
      </c>
      <c r="L165" s="47"/>
      <c r="M165" s="73" t="str">
        <f aca="true" t="shared" si="27" ref="M165:M181">IF(E165="-","-",G165-((E165-F165)*7))</f>
        <v>-</v>
      </c>
      <c r="N165" s="41"/>
      <c r="O165" s="74">
        <f>IF(CN165="-",IF(E165="-","-",IF(E165-F165=0,G165,G165/(E165-F165))),IF(E165="-",IF(CN165-CO165=0,"-",CP165/(CN165-CO165)),(CP165+G165)/IF(CN165-CO165+E165-F165=0,1,CN165-CO165+E165-F165)))</f>
        <v>20.142857142857142</v>
      </c>
      <c r="P165" s="75">
        <f>IF(CN165="-",IF(E165="-",CU165,IF((E165-F165)&lt;5,CU165,IF(O165&gt;=40,5,IF(O165&gt;=30,4,IF(O165&gt;=20,3,IF(O165&gt;=10,2,1)))))),IF(E165="-",IF((CN165-CO165)&lt;5,CU165,IF(O165&gt;=40,5,IF(O165&gt;=30,4,IF(O165&gt;=20,3,IF(O165&gt;=10,2,1))))),IF((CN165+E165-CO165-F165)&lt;5,CU165,IF(O165&gt;=40,5,IF(O165&gt;=30,4,IF(O165&gt;=20,3,IF(O165&gt;=10,2,1)))))))</f>
        <v>3</v>
      </c>
      <c r="Q165" s="47"/>
      <c r="R165" s="76"/>
      <c r="S165" s="77"/>
      <c r="T165" s="78"/>
      <c r="U165" s="76"/>
      <c r="V165" s="77"/>
      <c r="W165" s="79"/>
      <c r="X165" s="76"/>
      <c r="Y165" s="77"/>
      <c r="Z165" s="80"/>
      <c r="AA165" s="76"/>
      <c r="AB165" s="77"/>
      <c r="AC165" s="80"/>
      <c r="AD165" s="76"/>
      <c r="AE165" s="77"/>
      <c r="AF165" s="80"/>
      <c r="AG165" s="76"/>
      <c r="AH165" s="77"/>
      <c r="AI165" s="81"/>
      <c r="AJ165" s="76"/>
      <c r="AK165" s="77"/>
      <c r="AL165" s="79"/>
      <c r="AM165" s="76"/>
      <c r="AN165" s="77"/>
      <c r="AO165" s="81"/>
      <c r="AP165" s="76"/>
      <c r="AQ165" s="77"/>
      <c r="AR165" s="81"/>
      <c r="AS165" s="76"/>
      <c r="AT165" s="77"/>
      <c r="AU165" s="81"/>
      <c r="AV165" s="76"/>
      <c r="AW165" s="77"/>
      <c r="AX165" s="81"/>
      <c r="AY165" s="76"/>
      <c r="AZ165" s="77"/>
      <c r="BA165" s="81"/>
      <c r="BB165" s="76"/>
      <c r="BC165" s="77"/>
      <c r="BD165" s="81"/>
      <c r="BE165" s="76"/>
      <c r="BF165" s="77"/>
      <c r="BG165" s="81"/>
      <c r="BH165" s="76"/>
      <c r="BI165" s="77"/>
      <c r="BJ165" s="81"/>
      <c r="BK165" s="76"/>
      <c r="BL165" s="77"/>
      <c r="BM165" s="81"/>
      <c r="BN165" s="76"/>
      <c r="BO165" s="77"/>
      <c r="BP165" s="81"/>
      <c r="BQ165" s="76"/>
      <c r="BR165" s="77"/>
      <c r="BS165" s="81"/>
      <c r="BT165" s="76"/>
      <c r="BU165" s="77"/>
      <c r="BV165" s="81"/>
      <c r="BW165" s="76"/>
      <c r="BX165" s="77"/>
      <c r="BY165" s="82"/>
      <c r="BZ165" s="76"/>
      <c r="CA165" s="77"/>
      <c r="CB165" s="83"/>
      <c r="CC165" s="84"/>
      <c r="CD165" s="82"/>
      <c r="CE165" s="82"/>
      <c r="CF165" s="84"/>
      <c r="CG165" s="82"/>
      <c r="CH165" s="41"/>
      <c r="CI165" s="41"/>
      <c r="CJ165" s="41"/>
      <c r="CK165" s="41"/>
      <c r="CL165" s="41"/>
      <c r="CM165" s="85">
        <v>9</v>
      </c>
      <c r="CN165" s="85">
        <v>8</v>
      </c>
      <c r="CO165" s="85">
        <v>1</v>
      </c>
      <c r="CP165" s="85">
        <v>141</v>
      </c>
      <c r="CQ165" s="71"/>
      <c r="CR165" s="70"/>
      <c r="CS165" s="74">
        <f>IF(CN165="-","-",IF(CN165-CO165=0,CP165,CP165/(CN165-CO165)))</f>
        <v>20.142857142857142</v>
      </c>
      <c r="CT165" s="41"/>
      <c r="CU165" s="75">
        <v>3</v>
      </c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86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</row>
    <row r="166" spans="1:158" s="44" customFormat="1" ht="13.5" customHeight="1">
      <c r="A166" s="41"/>
      <c r="B166" s="24" t="s">
        <v>110</v>
      </c>
      <c r="C166" s="138" t="s">
        <v>54</v>
      </c>
      <c r="D166" s="70">
        <f t="shared" si="20"/>
        <v>0</v>
      </c>
      <c r="E166" s="70" t="str">
        <f t="shared" si="21"/>
        <v>-</v>
      </c>
      <c r="F166" s="70" t="str">
        <f t="shared" si="22"/>
        <v>-</v>
      </c>
      <c r="G166" s="70" t="str">
        <f t="shared" si="23"/>
        <v>-</v>
      </c>
      <c r="H166" s="71" t="str">
        <f t="shared" si="24"/>
        <v>-</v>
      </c>
      <c r="I166" s="70"/>
      <c r="J166" s="72" t="str">
        <f t="shared" si="25"/>
        <v>-</v>
      </c>
      <c r="K166" s="70" t="e">
        <f t="shared" si="26"/>
        <v>#VALUE!</v>
      </c>
      <c r="L166" s="47"/>
      <c r="M166" s="73" t="str">
        <f t="shared" si="27"/>
        <v>-</v>
      </c>
      <c r="N166" s="87"/>
      <c r="O166" s="74" t="s">
        <v>57</v>
      </c>
      <c r="P166" s="74" t="s">
        <v>57</v>
      </c>
      <c r="Q166" s="47"/>
      <c r="R166" s="76"/>
      <c r="S166" s="77"/>
      <c r="T166" s="81"/>
      <c r="U166" s="76"/>
      <c r="V166" s="77"/>
      <c r="W166" s="81"/>
      <c r="X166" s="76"/>
      <c r="Y166" s="77"/>
      <c r="Z166" s="81"/>
      <c r="AA166" s="76"/>
      <c r="AB166" s="77"/>
      <c r="AC166" s="81"/>
      <c r="AD166" s="76"/>
      <c r="AE166" s="77"/>
      <c r="AF166" s="81"/>
      <c r="AG166" s="76"/>
      <c r="AH166" s="77"/>
      <c r="AI166" s="81"/>
      <c r="AJ166" s="76"/>
      <c r="AK166" s="77"/>
      <c r="AL166" s="81"/>
      <c r="AM166" s="76"/>
      <c r="AN166" s="77"/>
      <c r="AO166" s="81"/>
      <c r="AP166" s="76"/>
      <c r="AQ166" s="77"/>
      <c r="AR166" s="81"/>
      <c r="AS166" s="76"/>
      <c r="AT166" s="77"/>
      <c r="AU166" s="81"/>
      <c r="AV166" s="76"/>
      <c r="AW166" s="77"/>
      <c r="AX166" s="81"/>
      <c r="AY166" s="76"/>
      <c r="AZ166" s="77"/>
      <c r="BA166" s="81"/>
      <c r="BB166" s="76"/>
      <c r="BC166" s="77"/>
      <c r="BD166" s="81"/>
      <c r="BE166" s="76"/>
      <c r="BF166" s="77"/>
      <c r="BG166" s="81"/>
      <c r="BH166" s="76"/>
      <c r="BI166" s="77"/>
      <c r="BJ166" s="81"/>
      <c r="BK166" s="76"/>
      <c r="BL166" s="77"/>
      <c r="BM166" s="81"/>
      <c r="BN166" s="76"/>
      <c r="BO166" s="77"/>
      <c r="BP166" s="81"/>
      <c r="BQ166" s="76"/>
      <c r="BR166" s="77"/>
      <c r="BS166" s="81"/>
      <c r="BT166" s="76"/>
      <c r="BU166" s="77"/>
      <c r="BV166" s="81"/>
      <c r="BW166" s="76"/>
      <c r="BX166" s="77"/>
      <c r="BY166" s="82"/>
      <c r="BZ166" s="76"/>
      <c r="CA166" s="77"/>
      <c r="CB166" s="83"/>
      <c r="CC166" s="84"/>
      <c r="CD166" s="82"/>
      <c r="CE166" s="82"/>
      <c r="CF166" s="84"/>
      <c r="CG166" s="82"/>
      <c r="CH166" s="41"/>
      <c r="CI166" s="41"/>
      <c r="CJ166" s="41"/>
      <c r="CK166" s="41"/>
      <c r="CL166" s="41"/>
      <c r="CM166" s="85"/>
      <c r="CN166" s="85"/>
      <c r="CO166" s="85"/>
      <c r="CP166" s="85"/>
      <c r="CQ166" s="71"/>
      <c r="CR166" s="70"/>
      <c r="CS166" s="74"/>
      <c r="CT166" s="41"/>
      <c r="CU166" s="75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</row>
    <row r="167" spans="1:158" s="44" customFormat="1" ht="13.5" customHeight="1">
      <c r="A167" s="41"/>
      <c r="B167" s="24" t="s">
        <v>161</v>
      </c>
      <c r="C167" s="138" t="s">
        <v>54</v>
      </c>
      <c r="D167" s="70">
        <f t="shared" si="20"/>
        <v>0</v>
      </c>
      <c r="E167" s="70" t="str">
        <f t="shared" si="21"/>
        <v>-</v>
      </c>
      <c r="F167" s="70" t="str">
        <f t="shared" si="22"/>
        <v>-</v>
      </c>
      <c r="G167" s="70" t="str">
        <f t="shared" si="23"/>
        <v>-</v>
      </c>
      <c r="H167" s="71" t="str">
        <f t="shared" si="24"/>
        <v>-</v>
      </c>
      <c r="I167" s="70"/>
      <c r="J167" s="72" t="str">
        <f t="shared" si="25"/>
        <v>-</v>
      </c>
      <c r="K167" s="70" t="e">
        <f t="shared" si="26"/>
        <v>#VALUE!</v>
      </c>
      <c r="L167" s="47"/>
      <c r="M167" s="73" t="str">
        <f t="shared" si="27"/>
        <v>-</v>
      </c>
      <c r="N167" s="87"/>
      <c r="O167" s="74" t="s">
        <v>57</v>
      </c>
      <c r="P167" s="74" t="s">
        <v>57</v>
      </c>
      <c r="Q167" s="47"/>
      <c r="R167" s="76"/>
      <c r="S167" s="77"/>
      <c r="T167" s="82"/>
      <c r="U167" s="76"/>
      <c r="V167" s="77"/>
      <c r="W167" s="79"/>
      <c r="X167" s="76"/>
      <c r="Y167" s="77"/>
      <c r="Z167" s="80"/>
      <c r="AA167" s="76"/>
      <c r="AB167" s="77"/>
      <c r="AC167" s="80"/>
      <c r="AD167" s="76"/>
      <c r="AE167" s="77"/>
      <c r="AF167" s="80"/>
      <c r="AG167" s="76"/>
      <c r="AH167" s="77"/>
      <c r="AI167" s="81"/>
      <c r="AJ167" s="76"/>
      <c r="AK167" s="77"/>
      <c r="AL167" s="79"/>
      <c r="AM167" s="76"/>
      <c r="AN167" s="77"/>
      <c r="AO167" s="81"/>
      <c r="AP167" s="76"/>
      <c r="AQ167" s="77"/>
      <c r="AR167" s="81"/>
      <c r="AS167" s="76"/>
      <c r="AT167" s="77"/>
      <c r="AU167" s="81"/>
      <c r="AV167" s="76"/>
      <c r="AW167" s="77"/>
      <c r="AX167" s="81"/>
      <c r="AY167" s="76"/>
      <c r="AZ167" s="77"/>
      <c r="BA167" s="81"/>
      <c r="BB167" s="76"/>
      <c r="BC167" s="77"/>
      <c r="BD167" s="81"/>
      <c r="BE167" s="76"/>
      <c r="BF167" s="77"/>
      <c r="BG167" s="81"/>
      <c r="BH167" s="76"/>
      <c r="BI167" s="77"/>
      <c r="BJ167" s="81"/>
      <c r="BK167" s="76"/>
      <c r="BL167" s="77"/>
      <c r="BM167" s="81"/>
      <c r="BN167" s="76"/>
      <c r="BO167" s="77"/>
      <c r="BP167" s="81"/>
      <c r="BQ167" s="76"/>
      <c r="BR167" s="77"/>
      <c r="BS167" s="81"/>
      <c r="BT167" s="76"/>
      <c r="BU167" s="77"/>
      <c r="BV167" s="81"/>
      <c r="BW167" s="76"/>
      <c r="BX167" s="77"/>
      <c r="BY167" s="82"/>
      <c r="BZ167" s="76"/>
      <c r="CA167" s="77"/>
      <c r="CB167" s="83"/>
      <c r="CC167" s="84"/>
      <c r="CD167" s="82"/>
      <c r="CE167" s="82"/>
      <c r="CF167" s="84"/>
      <c r="CG167" s="82"/>
      <c r="CH167" s="41"/>
      <c r="CI167" s="41"/>
      <c r="CJ167" s="41"/>
      <c r="CK167" s="41"/>
      <c r="CL167" s="41"/>
      <c r="CM167" s="85">
        <v>18</v>
      </c>
      <c r="CN167" s="85">
        <v>13</v>
      </c>
      <c r="CO167" s="85">
        <v>5</v>
      </c>
      <c r="CP167" s="85">
        <v>183</v>
      </c>
      <c r="CQ167" s="71"/>
      <c r="CR167" s="70"/>
      <c r="CS167" s="74">
        <f>IF(CN167="-","-",IF(CN167-CO167=0,CP167,CP167/(CN167-CO167)))</f>
        <v>22.875</v>
      </c>
      <c r="CT167" s="41"/>
      <c r="CU167" s="75">
        <v>3</v>
      </c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86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</row>
    <row r="168" spans="1:158" s="44" customFormat="1" ht="13.5" customHeight="1">
      <c r="A168" s="41"/>
      <c r="B168" s="24" t="s">
        <v>163</v>
      </c>
      <c r="C168" s="138" t="s">
        <v>60</v>
      </c>
      <c r="D168" s="70">
        <f t="shared" si="20"/>
        <v>0</v>
      </c>
      <c r="E168" s="70" t="str">
        <f t="shared" si="21"/>
        <v>-</v>
      </c>
      <c r="F168" s="70" t="str">
        <f t="shared" si="22"/>
        <v>-</v>
      </c>
      <c r="G168" s="70" t="str">
        <f t="shared" si="23"/>
        <v>-</v>
      </c>
      <c r="H168" s="71" t="str">
        <f t="shared" si="24"/>
        <v>-</v>
      </c>
      <c r="I168" s="70" t="s">
        <v>146</v>
      </c>
      <c r="J168" s="72" t="str">
        <f t="shared" si="25"/>
        <v>-</v>
      </c>
      <c r="K168" s="70" t="e">
        <f t="shared" si="26"/>
        <v>#VALUE!</v>
      </c>
      <c r="L168" s="47"/>
      <c r="M168" s="73" t="str">
        <f t="shared" si="27"/>
        <v>-</v>
      </c>
      <c r="N168" s="41"/>
      <c r="O168" s="74" t="s">
        <v>57</v>
      </c>
      <c r="P168" s="74" t="s">
        <v>57</v>
      </c>
      <c r="Q168" s="47"/>
      <c r="R168" s="76"/>
      <c r="S168" s="77"/>
      <c r="T168" s="249"/>
      <c r="U168" s="76"/>
      <c r="V168" s="77"/>
      <c r="W168" s="81"/>
      <c r="X168" s="76"/>
      <c r="Y168" s="77"/>
      <c r="Z168" s="81"/>
      <c r="AA168" s="76"/>
      <c r="AB168" s="77"/>
      <c r="AC168" s="81"/>
      <c r="AD168" s="76"/>
      <c r="AE168" s="77"/>
      <c r="AF168" s="81"/>
      <c r="AG168" s="76"/>
      <c r="AH168" s="77"/>
      <c r="AI168" s="81"/>
      <c r="AJ168" s="76"/>
      <c r="AK168" s="77"/>
      <c r="AL168" s="81"/>
      <c r="AM168" s="76"/>
      <c r="AN168" s="77"/>
      <c r="AO168" s="81"/>
      <c r="AP168" s="76"/>
      <c r="AQ168" s="77"/>
      <c r="AR168" s="81"/>
      <c r="AS168" s="76"/>
      <c r="AT168" s="77"/>
      <c r="AU168" s="81"/>
      <c r="AV168" s="76"/>
      <c r="AW168" s="77"/>
      <c r="AX168" s="81"/>
      <c r="AY168" s="76"/>
      <c r="AZ168" s="77"/>
      <c r="BA168" s="81"/>
      <c r="BB168" s="76"/>
      <c r="BC168" s="77"/>
      <c r="BD168" s="81"/>
      <c r="BE168" s="76"/>
      <c r="BF168" s="77"/>
      <c r="BG168" s="81"/>
      <c r="BH168" s="76"/>
      <c r="BI168" s="77"/>
      <c r="BJ168" s="81"/>
      <c r="BK168" s="76"/>
      <c r="BL168" s="77"/>
      <c r="BM168" s="81"/>
      <c r="BN168" s="76"/>
      <c r="BO168" s="77"/>
      <c r="BP168" s="81"/>
      <c r="BQ168" s="76"/>
      <c r="BR168" s="77"/>
      <c r="BS168" s="81"/>
      <c r="BT168" s="76"/>
      <c r="BU168" s="77"/>
      <c r="BV168" s="81"/>
      <c r="BW168" s="76"/>
      <c r="BX168" s="77"/>
      <c r="BY168" s="82"/>
      <c r="BZ168" s="76"/>
      <c r="CA168" s="77"/>
      <c r="CB168" s="83"/>
      <c r="CC168" s="84"/>
      <c r="CD168" s="82"/>
      <c r="CE168" s="82"/>
      <c r="CF168" s="84"/>
      <c r="CG168" s="82"/>
      <c r="CH168" s="41"/>
      <c r="CI168" s="41"/>
      <c r="CJ168" s="41"/>
      <c r="CK168" s="41"/>
      <c r="CL168" s="41"/>
      <c r="CM168" s="85"/>
      <c r="CN168" s="85" t="s">
        <v>57</v>
      </c>
      <c r="CO168" s="85" t="s">
        <v>57</v>
      </c>
      <c r="CP168" s="85" t="s">
        <v>57</v>
      </c>
      <c r="CQ168" s="71"/>
      <c r="CR168" s="70"/>
      <c r="CS168" s="74" t="str">
        <f>IF(CN168="-","-",IF(CN168-CO168=0,CP168,CP168/(CN168-CO168)))</f>
        <v>-</v>
      </c>
      <c r="CT168" s="41"/>
      <c r="CU168" s="75">
        <v>2</v>
      </c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</row>
    <row r="169" spans="1:158" s="44" customFormat="1" ht="13.5" customHeight="1">
      <c r="A169" s="41"/>
      <c r="B169" s="24" t="s">
        <v>178</v>
      </c>
      <c r="C169" s="138" t="s">
        <v>167</v>
      </c>
      <c r="D169" s="70">
        <f t="shared" si="20"/>
        <v>0</v>
      </c>
      <c r="E169" s="70" t="str">
        <f t="shared" si="21"/>
        <v>-</v>
      </c>
      <c r="F169" s="70" t="str">
        <f t="shared" si="22"/>
        <v>-</v>
      </c>
      <c r="G169" s="70" t="str">
        <f t="shared" si="23"/>
        <v>-</v>
      </c>
      <c r="H169" s="71" t="str">
        <f t="shared" si="24"/>
        <v>-</v>
      </c>
      <c r="I169" s="70"/>
      <c r="J169" s="72" t="str">
        <f t="shared" si="25"/>
        <v>-</v>
      </c>
      <c r="K169" s="70" t="e">
        <f t="shared" si="26"/>
        <v>#VALUE!</v>
      </c>
      <c r="L169" s="47"/>
      <c r="M169" s="73" t="str">
        <f t="shared" si="27"/>
        <v>-</v>
      </c>
      <c r="N169" s="41"/>
      <c r="O169" s="74" t="s">
        <v>57</v>
      </c>
      <c r="P169" s="74" t="s">
        <v>57</v>
      </c>
      <c r="Q169" s="41"/>
      <c r="R169" s="76"/>
      <c r="S169" s="77"/>
      <c r="T169" s="78"/>
      <c r="U169" s="76"/>
      <c r="V169" s="77"/>
      <c r="W169" s="79"/>
      <c r="X169" s="76"/>
      <c r="Y169" s="77"/>
      <c r="Z169" s="80"/>
      <c r="AA169" s="76"/>
      <c r="AB169" s="77"/>
      <c r="AC169" s="80"/>
      <c r="AD169" s="76"/>
      <c r="AE169" s="77"/>
      <c r="AF169" s="80"/>
      <c r="AG169" s="76"/>
      <c r="AH169" s="77"/>
      <c r="AI169" s="81"/>
      <c r="AJ169" s="76"/>
      <c r="AK169" s="77"/>
      <c r="AL169" s="79"/>
      <c r="AM169" s="76"/>
      <c r="AN169" s="77"/>
      <c r="AO169" s="81"/>
      <c r="AP169" s="76"/>
      <c r="AQ169" s="77"/>
      <c r="AR169" s="81"/>
      <c r="AS169" s="76"/>
      <c r="AT169" s="77"/>
      <c r="AU169" s="81"/>
      <c r="AV169" s="76"/>
      <c r="AW169" s="77"/>
      <c r="AX169" s="81"/>
      <c r="AY169" s="76"/>
      <c r="AZ169" s="77"/>
      <c r="BA169" s="81"/>
      <c r="BB169" s="76"/>
      <c r="BC169" s="77"/>
      <c r="BD169" s="81"/>
      <c r="BE169" s="76"/>
      <c r="BF169" s="77"/>
      <c r="BG169" s="81"/>
      <c r="BH169" s="76"/>
      <c r="BI169" s="77"/>
      <c r="BJ169" s="81"/>
      <c r="BK169" s="76"/>
      <c r="BL169" s="77"/>
      <c r="BM169" s="81"/>
      <c r="BN169" s="76"/>
      <c r="BO169" s="77"/>
      <c r="BP169" s="81"/>
      <c r="BQ169" s="76"/>
      <c r="BR169" s="77"/>
      <c r="BS169" s="81"/>
      <c r="BT169" s="76"/>
      <c r="BU169" s="77"/>
      <c r="BV169" s="81"/>
      <c r="BW169" s="76"/>
      <c r="BX169" s="77"/>
      <c r="BY169" s="82"/>
      <c r="BZ169" s="76"/>
      <c r="CA169" s="77"/>
      <c r="CB169" s="83"/>
      <c r="CC169" s="84"/>
      <c r="CD169" s="82"/>
      <c r="CE169" s="82"/>
      <c r="CF169" s="84"/>
      <c r="CG169" s="82"/>
      <c r="CH169" s="41"/>
      <c r="CI169" s="41"/>
      <c r="CJ169" s="41"/>
      <c r="CK169" s="41"/>
      <c r="CL169" s="41"/>
      <c r="CM169" s="85"/>
      <c r="CN169" s="85"/>
      <c r="CO169" s="85"/>
      <c r="CP169" s="85"/>
      <c r="CQ169" s="71"/>
      <c r="CR169" s="70"/>
      <c r="CS169" s="74"/>
      <c r="CT169" s="41"/>
      <c r="CU169" s="89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86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</row>
    <row r="170" spans="1:158" s="44" customFormat="1" ht="13.5" customHeight="1">
      <c r="A170" s="41"/>
      <c r="B170" s="24" t="s">
        <v>56</v>
      </c>
      <c r="C170" s="138" t="s">
        <v>54</v>
      </c>
      <c r="D170" s="70">
        <f t="shared" si="20"/>
        <v>0</v>
      </c>
      <c r="E170" s="70" t="str">
        <f t="shared" si="21"/>
        <v>-</v>
      </c>
      <c r="F170" s="70" t="str">
        <f t="shared" si="22"/>
        <v>-</v>
      </c>
      <c r="G170" s="70" t="str">
        <f t="shared" si="23"/>
        <v>-</v>
      </c>
      <c r="H170" s="71" t="str">
        <f t="shared" si="24"/>
        <v>-</v>
      </c>
      <c r="I170" s="70"/>
      <c r="J170" s="72" t="str">
        <f t="shared" si="25"/>
        <v>-</v>
      </c>
      <c r="K170" s="70" t="e">
        <f t="shared" si="26"/>
        <v>#VALUE!</v>
      </c>
      <c r="L170" s="47"/>
      <c r="M170" s="73" t="str">
        <f t="shared" si="27"/>
        <v>-</v>
      </c>
      <c r="N170" s="41"/>
      <c r="O170" s="74" t="str">
        <f>IF(CN170="-",IF(E170="-","-",IF(E170-F170=0,G170,G170/(E170-F170))),IF(E170="-",IF(CN170-CO170=0,"-",CP170/(CN170-CO170)),(CP170+G170)/IF(CN170-CO170+E170-F170=0,1,CN170-CO170+E170-F170)))</f>
        <v>-</v>
      </c>
      <c r="P170" s="75">
        <f>IF(CN170="-",IF(E170="-",CU170,IF((E170-F170)&lt;5,CU170,IF(O170&gt;=40,5,IF(O170&gt;=30,4,IF(O170&gt;=20,3,IF(O170&gt;=10,2,1)))))),IF(E170="-",IF((CN170-CO170)&lt;5,CU170,IF(O170&gt;=40,5,IF(O170&gt;=30,4,IF(O170&gt;=20,3,IF(O170&gt;=10,2,1))))),IF((CN170+E170-CO170-F170)&lt;5,CU170,IF(O170&gt;=40,5,IF(O170&gt;=30,4,IF(O170&gt;=20,3,IF(O170&gt;=10,2,1)))))))</f>
        <v>2</v>
      </c>
      <c r="Q170" s="47"/>
      <c r="R170" s="76"/>
      <c r="S170" s="77"/>
      <c r="T170" s="78"/>
      <c r="U170" s="76"/>
      <c r="V170" s="77"/>
      <c r="W170" s="79"/>
      <c r="X170" s="76"/>
      <c r="Y170" s="77"/>
      <c r="Z170" s="80"/>
      <c r="AA170" s="76"/>
      <c r="AB170" s="77"/>
      <c r="AC170" s="80"/>
      <c r="AD170" s="76"/>
      <c r="AE170" s="77"/>
      <c r="AF170" s="80"/>
      <c r="AG170" s="76"/>
      <c r="AH170" s="77"/>
      <c r="AI170" s="81"/>
      <c r="AJ170" s="76"/>
      <c r="AK170" s="77"/>
      <c r="AL170" s="79"/>
      <c r="AM170" s="76"/>
      <c r="AN170" s="77"/>
      <c r="AO170" s="81"/>
      <c r="AP170" s="76"/>
      <c r="AQ170" s="77"/>
      <c r="AR170" s="81"/>
      <c r="AS170" s="76"/>
      <c r="AT170" s="77"/>
      <c r="AU170" s="81"/>
      <c r="AV170" s="76"/>
      <c r="AW170" s="77"/>
      <c r="AX170" s="81"/>
      <c r="AY170" s="76"/>
      <c r="AZ170" s="77"/>
      <c r="BA170" s="81"/>
      <c r="BB170" s="76"/>
      <c r="BC170" s="77"/>
      <c r="BD170" s="81"/>
      <c r="BE170" s="76"/>
      <c r="BF170" s="77"/>
      <c r="BG170" s="81"/>
      <c r="BH170" s="76"/>
      <c r="BI170" s="77"/>
      <c r="BJ170" s="81"/>
      <c r="BK170" s="76"/>
      <c r="BL170" s="77"/>
      <c r="BM170" s="81"/>
      <c r="BN170" s="76"/>
      <c r="BO170" s="77"/>
      <c r="BP170" s="81"/>
      <c r="BQ170" s="76"/>
      <c r="BR170" s="77"/>
      <c r="BS170" s="81"/>
      <c r="BT170" s="76"/>
      <c r="BU170" s="77"/>
      <c r="BV170" s="81"/>
      <c r="BW170" s="76"/>
      <c r="BX170" s="77"/>
      <c r="BY170" s="82"/>
      <c r="BZ170" s="76"/>
      <c r="CA170" s="77"/>
      <c r="CB170" s="83"/>
      <c r="CC170" s="84"/>
      <c r="CD170" s="82"/>
      <c r="CE170" s="82"/>
      <c r="CF170" s="84"/>
      <c r="CG170" s="82"/>
      <c r="CH170" s="41"/>
      <c r="CI170" s="41"/>
      <c r="CJ170" s="41"/>
      <c r="CK170" s="41"/>
      <c r="CL170" s="41"/>
      <c r="CM170" s="85" t="s">
        <v>57</v>
      </c>
      <c r="CN170" s="85" t="s">
        <v>57</v>
      </c>
      <c r="CO170" s="85" t="s">
        <v>57</v>
      </c>
      <c r="CP170" s="85" t="s">
        <v>57</v>
      </c>
      <c r="CQ170" s="71"/>
      <c r="CR170" s="70"/>
      <c r="CS170" s="74" t="str">
        <f>IF(CN170="-","-",IF(CN170-CO170=0,CP170,CP170/(CN170-CO170)))</f>
        <v>-</v>
      </c>
      <c r="CT170" s="41"/>
      <c r="CU170" s="89">
        <v>2</v>
      </c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86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</row>
    <row r="171" spans="1:158" s="44" customFormat="1" ht="13.5" customHeight="1">
      <c r="A171" s="41"/>
      <c r="B171" s="24" t="s">
        <v>162</v>
      </c>
      <c r="C171" s="138" t="s">
        <v>54</v>
      </c>
      <c r="D171" s="70">
        <f t="shared" si="20"/>
        <v>0</v>
      </c>
      <c r="E171" s="70" t="str">
        <f t="shared" si="21"/>
        <v>-</v>
      </c>
      <c r="F171" s="70" t="str">
        <f t="shared" si="22"/>
        <v>-</v>
      </c>
      <c r="G171" s="70" t="str">
        <f t="shared" si="23"/>
        <v>-</v>
      </c>
      <c r="H171" s="71" t="str">
        <f t="shared" si="24"/>
        <v>-</v>
      </c>
      <c r="I171" s="70"/>
      <c r="J171" s="72" t="str">
        <f t="shared" si="25"/>
        <v>-</v>
      </c>
      <c r="K171" s="70" t="e">
        <f t="shared" si="26"/>
        <v>#VALUE!</v>
      </c>
      <c r="L171" s="47"/>
      <c r="M171" s="73" t="str">
        <f t="shared" si="27"/>
        <v>-</v>
      </c>
      <c r="N171" s="87"/>
      <c r="O171" s="74" t="s">
        <v>57</v>
      </c>
      <c r="P171" s="74" t="s">
        <v>57</v>
      </c>
      <c r="Q171" s="47"/>
      <c r="R171" s="76"/>
      <c r="S171" s="77"/>
      <c r="T171" s="249"/>
      <c r="U171" s="76"/>
      <c r="V171" s="77"/>
      <c r="W171" s="81"/>
      <c r="X171" s="76"/>
      <c r="Y171" s="77"/>
      <c r="Z171" s="81"/>
      <c r="AA171" s="76"/>
      <c r="AB171" s="77"/>
      <c r="AC171" s="81"/>
      <c r="AD171" s="76"/>
      <c r="AE171" s="77"/>
      <c r="AF171" s="81"/>
      <c r="AG171" s="76"/>
      <c r="AH171" s="77"/>
      <c r="AI171" s="81"/>
      <c r="AJ171" s="76"/>
      <c r="AK171" s="77"/>
      <c r="AL171" s="81"/>
      <c r="AM171" s="76"/>
      <c r="AN171" s="77"/>
      <c r="AO171" s="81"/>
      <c r="AP171" s="76"/>
      <c r="AQ171" s="77"/>
      <c r="AR171" s="81"/>
      <c r="AS171" s="76"/>
      <c r="AT171" s="77"/>
      <c r="AU171" s="81"/>
      <c r="AV171" s="76"/>
      <c r="AW171" s="77"/>
      <c r="AX171" s="81"/>
      <c r="AY171" s="76"/>
      <c r="AZ171" s="77"/>
      <c r="BA171" s="81"/>
      <c r="BB171" s="76"/>
      <c r="BC171" s="77"/>
      <c r="BD171" s="81"/>
      <c r="BE171" s="76"/>
      <c r="BF171" s="77"/>
      <c r="BG171" s="81"/>
      <c r="BH171" s="76"/>
      <c r="BI171" s="77"/>
      <c r="BJ171" s="81"/>
      <c r="BK171" s="76"/>
      <c r="BL171" s="77"/>
      <c r="BM171" s="81"/>
      <c r="BN171" s="76"/>
      <c r="BO171" s="77"/>
      <c r="BP171" s="81"/>
      <c r="BQ171" s="76"/>
      <c r="BR171" s="77"/>
      <c r="BS171" s="81"/>
      <c r="BT171" s="76"/>
      <c r="BU171" s="77"/>
      <c r="BV171" s="81"/>
      <c r="BW171" s="76"/>
      <c r="BX171" s="77"/>
      <c r="BY171" s="82"/>
      <c r="BZ171" s="76"/>
      <c r="CA171" s="77"/>
      <c r="CB171" s="83"/>
      <c r="CC171" s="84"/>
      <c r="CD171" s="82"/>
      <c r="CE171" s="82"/>
      <c r="CF171" s="84"/>
      <c r="CG171" s="82"/>
      <c r="CH171" s="41"/>
      <c r="CI171" s="41"/>
      <c r="CJ171" s="41"/>
      <c r="CK171" s="41"/>
      <c r="CL171" s="41"/>
      <c r="CM171" s="85"/>
      <c r="CN171" s="85"/>
      <c r="CO171" s="85"/>
      <c r="CP171" s="85"/>
      <c r="CQ171" s="71"/>
      <c r="CR171" s="70"/>
      <c r="CS171" s="74"/>
      <c r="CT171" s="41"/>
      <c r="CU171" s="75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</row>
    <row r="172" spans="1:158" s="44" customFormat="1" ht="13.5" customHeight="1">
      <c r="A172" s="41"/>
      <c r="B172" s="24" t="s">
        <v>166</v>
      </c>
      <c r="C172" s="138" t="s">
        <v>167</v>
      </c>
      <c r="D172" s="70">
        <f t="shared" si="20"/>
        <v>0</v>
      </c>
      <c r="E172" s="70" t="str">
        <f t="shared" si="21"/>
        <v>-</v>
      </c>
      <c r="F172" s="70" t="str">
        <f t="shared" si="22"/>
        <v>-</v>
      </c>
      <c r="G172" s="70" t="str">
        <f t="shared" si="23"/>
        <v>-</v>
      </c>
      <c r="H172" s="71" t="str">
        <f t="shared" si="24"/>
        <v>-</v>
      </c>
      <c r="I172" s="70" t="s">
        <v>146</v>
      </c>
      <c r="J172" s="72" t="str">
        <f t="shared" si="25"/>
        <v>-</v>
      </c>
      <c r="K172" s="70" t="e">
        <f t="shared" si="26"/>
        <v>#VALUE!</v>
      </c>
      <c r="L172" s="47"/>
      <c r="M172" s="73" t="str">
        <f t="shared" si="27"/>
        <v>-</v>
      </c>
      <c r="N172" s="41"/>
      <c r="O172" s="74" t="s">
        <v>57</v>
      </c>
      <c r="P172" s="74" t="s">
        <v>57</v>
      </c>
      <c r="Q172" s="47"/>
      <c r="R172" s="76"/>
      <c r="S172" s="77"/>
      <c r="T172" s="78"/>
      <c r="U172" s="76"/>
      <c r="V172" s="77"/>
      <c r="W172" s="79"/>
      <c r="X172" s="76"/>
      <c r="Y172" s="77"/>
      <c r="Z172" s="80"/>
      <c r="AA172" s="76"/>
      <c r="AB172" s="77"/>
      <c r="AC172" s="80"/>
      <c r="AD172" s="76"/>
      <c r="AE172" s="77"/>
      <c r="AF172" s="80"/>
      <c r="AG172" s="76"/>
      <c r="AH172" s="77"/>
      <c r="AI172" s="81"/>
      <c r="AJ172" s="76"/>
      <c r="AK172" s="77"/>
      <c r="AL172" s="79"/>
      <c r="AM172" s="76"/>
      <c r="AN172" s="77"/>
      <c r="AO172" s="81"/>
      <c r="AP172" s="76"/>
      <c r="AQ172" s="77"/>
      <c r="AR172" s="81"/>
      <c r="AS172" s="76"/>
      <c r="AT172" s="77"/>
      <c r="AU172" s="81"/>
      <c r="AV172" s="76"/>
      <c r="AW172" s="77"/>
      <c r="AX172" s="81"/>
      <c r="AY172" s="76"/>
      <c r="AZ172" s="77"/>
      <c r="BA172" s="81"/>
      <c r="BB172" s="76"/>
      <c r="BC172" s="77"/>
      <c r="BD172" s="81"/>
      <c r="BE172" s="76"/>
      <c r="BF172" s="77"/>
      <c r="BG172" s="81"/>
      <c r="BH172" s="76"/>
      <c r="BI172" s="77"/>
      <c r="BJ172" s="81"/>
      <c r="BK172" s="76"/>
      <c r="BL172" s="77"/>
      <c r="BM172" s="81"/>
      <c r="BN172" s="76"/>
      <c r="BO172" s="77"/>
      <c r="BP172" s="81"/>
      <c r="BQ172" s="76"/>
      <c r="BR172" s="77"/>
      <c r="BS172" s="81"/>
      <c r="BT172" s="76"/>
      <c r="BU172" s="77"/>
      <c r="BV172" s="81"/>
      <c r="BW172" s="76"/>
      <c r="BX172" s="77"/>
      <c r="BY172" s="82"/>
      <c r="BZ172" s="76"/>
      <c r="CA172" s="77"/>
      <c r="CB172" s="83"/>
      <c r="CC172" s="84"/>
      <c r="CD172" s="82"/>
      <c r="CE172" s="82"/>
      <c r="CF172" s="84"/>
      <c r="CG172" s="82"/>
      <c r="CH172" s="41"/>
      <c r="CI172" s="41"/>
      <c r="CJ172" s="41"/>
      <c r="CK172" s="41"/>
      <c r="CL172" s="41"/>
      <c r="CM172" s="85"/>
      <c r="CN172" s="85"/>
      <c r="CO172" s="85"/>
      <c r="CP172" s="85"/>
      <c r="CQ172" s="71"/>
      <c r="CR172" s="70"/>
      <c r="CS172" s="74"/>
      <c r="CT172" s="41"/>
      <c r="CU172" s="89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86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</row>
    <row r="173" spans="1:158" s="44" customFormat="1" ht="13.5" customHeight="1">
      <c r="A173" s="41"/>
      <c r="B173" s="24" t="s">
        <v>150</v>
      </c>
      <c r="C173" s="138" t="s">
        <v>60</v>
      </c>
      <c r="D173" s="70">
        <f t="shared" si="20"/>
        <v>0</v>
      </c>
      <c r="E173" s="70" t="str">
        <f t="shared" si="21"/>
        <v>-</v>
      </c>
      <c r="F173" s="70" t="str">
        <f t="shared" si="22"/>
        <v>-</v>
      </c>
      <c r="G173" s="70" t="str">
        <f t="shared" si="23"/>
        <v>-</v>
      </c>
      <c r="H173" s="71" t="str">
        <f t="shared" si="24"/>
        <v>-</v>
      </c>
      <c r="I173" s="70" t="s">
        <v>146</v>
      </c>
      <c r="J173" s="72" t="str">
        <f t="shared" si="25"/>
        <v>-</v>
      </c>
      <c r="K173" s="70" t="e">
        <f t="shared" si="26"/>
        <v>#VALUE!</v>
      </c>
      <c r="L173" s="47"/>
      <c r="M173" s="73" t="str">
        <f t="shared" si="27"/>
        <v>-</v>
      </c>
      <c r="N173" s="41"/>
      <c r="O173" s="74" t="str">
        <f>IF(CN173="-",IF(E173="-","-",IF(E173-F173=0,G173,G173/(E173-F173))),IF(E173="-",IF(CN173-CO173=0,"-",CP173/(CN173-CO173)),(CP173+G173)/IF(CN173-CO173+E173-F173=0,1,CN173-CO173+E173-F173)))</f>
        <v>-</v>
      </c>
      <c r="P173" s="75">
        <f>IF(CN173="-",IF(E173="-",CU173,IF((E173-F173)&lt;5,CU173,IF(O173&gt;=40,5,IF(O173&gt;=30,4,IF(O173&gt;=20,3,IF(O173&gt;=10,2,1)))))),IF(E173="-",IF((CN173-CO173)&lt;5,CU173,IF(O173&gt;=40,5,IF(O173&gt;=30,4,IF(O173&gt;=20,3,IF(O173&gt;=10,2,1))))),IF((CN173+E173-CO173-F173)&lt;5,CU173,IF(O173&gt;=40,5,IF(O173&gt;=30,4,IF(O173&gt;=20,3,IF(O173&gt;=10,2,1)))))))</f>
        <v>1</v>
      </c>
      <c r="Q173" s="47"/>
      <c r="R173" s="76"/>
      <c r="S173" s="77"/>
      <c r="T173" s="78"/>
      <c r="U173" s="76"/>
      <c r="V173" s="77"/>
      <c r="W173" s="79"/>
      <c r="X173" s="76"/>
      <c r="Y173" s="77"/>
      <c r="Z173" s="80"/>
      <c r="AA173" s="76"/>
      <c r="AB173" s="77"/>
      <c r="AC173" s="80"/>
      <c r="AD173" s="76"/>
      <c r="AE173" s="77"/>
      <c r="AF173" s="80"/>
      <c r="AG173" s="76"/>
      <c r="AH173" s="77"/>
      <c r="AI173" s="81"/>
      <c r="AJ173" s="76"/>
      <c r="AK173" s="77"/>
      <c r="AL173" s="79"/>
      <c r="AM173" s="76"/>
      <c r="AN173" s="77"/>
      <c r="AO173" s="81"/>
      <c r="AP173" s="76"/>
      <c r="AQ173" s="77"/>
      <c r="AR173" s="81"/>
      <c r="AS173" s="76"/>
      <c r="AT173" s="77"/>
      <c r="AU173" s="81"/>
      <c r="AV173" s="76"/>
      <c r="AW173" s="77"/>
      <c r="AX173" s="81"/>
      <c r="AY173" s="76"/>
      <c r="AZ173" s="77"/>
      <c r="BA173" s="81"/>
      <c r="BB173" s="76"/>
      <c r="BC173" s="77"/>
      <c r="BD173" s="81"/>
      <c r="BE173" s="76"/>
      <c r="BF173" s="77"/>
      <c r="BG173" s="81"/>
      <c r="BH173" s="76"/>
      <c r="BI173" s="77"/>
      <c r="BJ173" s="81"/>
      <c r="BK173" s="76"/>
      <c r="BL173" s="77"/>
      <c r="BM173" s="81"/>
      <c r="BN173" s="76"/>
      <c r="BO173" s="77"/>
      <c r="BP173" s="81"/>
      <c r="BQ173" s="76"/>
      <c r="BR173" s="77"/>
      <c r="BS173" s="81"/>
      <c r="BT173" s="76"/>
      <c r="BU173" s="77"/>
      <c r="BV173" s="81"/>
      <c r="BW173" s="76"/>
      <c r="BX173" s="77"/>
      <c r="BY173" s="82"/>
      <c r="BZ173" s="76"/>
      <c r="CA173" s="77"/>
      <c r="CB173" s="83"/>
      <c r="CC173" s="84"/>
      <c r="CD173" s="82"/>
      <c r="CE173" s="82"/>
      <c r="CF173" s="84"/>
      <c r="CG173" s="82"/>
      <c r="CH173" s="41"/>
      <c r="CI173" s="41"/>
      <c r="CJ173" s="41"/>
      <c r="CK173" s="41"/>
      <c r="CL173" s="41"/>
      <c r="CM173" s="85" t="s">
        <v>57</v>
      </c>
      <c r="CN173" s="85" t="s">
        <v>57</v>
      </c>
      <c r="CO173" s="85" t="s">
        <v>57</v>
      </c>
      <c r="CP173" s="85" t="s">
        <v>57</v>
      </c>
      <c r="CQ173" s="71"/>
      <c r="CR173" s="70"/>
      <c r="CS173" s="74" t="str">
        <f>IF(CN173="-","-",IF(CN173-CO173=0,CP173,CP173/(CN173-CO173)))</f>
        <v>-</v>
      </c>
      <c r="CT173" s="41"/>
      <c r="CU173" s="89">
        <v>1</v>
      </c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86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</row>
    <row r="174" spans="1:158" s="44" customFormat="1" ht="13.5" customHeight="1">
      <c r="A174" s="41"/>
      <c r="B174" s="24" t="s">
        <v>174</v>
      </c>
      <c r="C174" s="138" t="s">
        <v>60</v>
      </c>
      <c r="D174" s="70">
        <f t="shared" si="20"/>
        <v>0</v>
      </c>
      <c r="E174" s="70" t="str">
        <f t="shared" si="21"/>
        <v>-</v>
      </c>
      <c r="F174" s="70" t="str">
        <f t="shared" si="22"/>
        <v>-</v>
      </c>
      <c r="G174" s="70" t="str">
        <f t="shared" si="23"/>
        <v>-</v>
      </c>
      <c r="H174" s="71" t="str">
        <f t="shared" si="24"/>
        <v>-</v>
      </c>
      <c r="I174" s="70"/>
      <c r="J174" s="72" t="str">
        <f t="shared" si="25"/>
        <v>-</v>
      </c>
      <c r="K174" s="70" t="e">
        <f t="shared" si="26"/>
        <v>#VALUE!</v>
      </c>
      <c r="L174" s="47"/>
      <c r="M174" s="73" t="str">
        <f t="shared" si="27"/>
        <v>-</v>
      </c>
      <c r="N174" s="41"/>
      <c r="O174" s="74" t="s">
        <v>57</v>
      </c>
      <c r="P174" s="74" t="s">
        <v>57</v>
      </c>
      <c r="Q174" s="47"/>
      <c r="R174" s="76"/>
      <c r="S174" s="77"/>
      <c r="T174" s="78"/>
      <c r="U174" s="76"/>
      <c r="V174" s="77"/>
      <c r="W174" s="79"/>
      <c r="X174" s="76"/>
      <c r="Y174" s="77"/>
      <c r="Z174" s="80"/>
      <c r="AA174" s="76"/>
      <c r="AB174" s="77"/>
      <c r="AC174" s="80"/>
      <c r="AD174" s="76"/>
      <c r="AE174" s="77"/>
      <c r="AF174" s="80"/>
      <c r="AG174" s="76"/>
      <c r="AH174" s="77"/>
      <c r="AI174" s="81"/>
      <c r="AJ174" s="76"/>
      <c r="AK174" s="77"/>
      <c r="AL174" s="79"/>
      <c r="AM174" s="76"/>
      <c r="AN174" s="77"/>
      <c r="AO174" s="81"/>
      <c r="AP174" s="76"/>
      <c r="AQ174" s="77"/>
      <c r="AR174" s="81"/>
      <c r="AS174" s="76"/>
      <c r="AT174" s="77"/>
      <c r="AU174" s="81"/>
      <c r="AV174" s="76"/>
      <c r="AW174" s="77"/>
      <c r="AX174" s="81"/>
      <c r="AY174" s="76"/>
      <c r="AZ174" s="77"/>
      <c r="BA174" s="81"/>
      <c r="BB174" s="76"/>
      <c r="BC174" s="77"/>
      <c r="BD174" s="81"/>
      <c r="BE174" s="76"/>
      <c r="BF174" s="77"/>
      <c r="BG174" s="81"/>
      <c r="BH174" s="76"/>
      <c r="BI174" s="77"/>
      <c r="BJ174" s="81"/>
      <c r="BK174" s="76"/>
      <c r="BL174" s="77"/>
      <c r="BM174" s="81"/>
      <c r="BN174" s="76"/>
      <c r="BO174" s="77"/>
      <c r="BP174" s="81"/>
      <c r="BQ174" s="76"/>
      <c r="BR174" s="77"/>
      <c r="BS174" s="81"/>
      <c r="BT174" s="76"/>
      <c r="BU174" s="77"/>
      <c r="BV174" s="81"/>
      <c r="BW174" s="76"/>
      <c r="BX174" s="77"/>
      <c r="BY174" s="82"/>
      <c r="BZ174" s="76"/>
      <c r="CA174" s="77"/>
      <c r="CB174" s="83"/>
      <c r="CC174" s="84"/>
      <c r="CD174" s="82"/>
      <c r="CE174" s="82"/>
      <c r="CF174" s="84"/>
      <c r="CG174" s="82"/>
      <c r="CH174" s="41"/>
      <c r="CI174" s="41"/>
      <c r="CJ174" s="41"/>
      <c r="CK174" s="41"/>
      <c r="CL174" s="41"/>
      <c r="CM174" s="85"/>
      <c r="CN174" s="85"/>
      <c r="CO174" s="85"/>
      <c r="CP174" s="85"/>
      <c r="CQ174" s="71"/>
      <c r="CR174" s="70"/>
      <c r="CS174" s="74"/>
      <c r="CT174" s="41"/>
      <c r="CU174" s="89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86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</row>
    <row r="175" spans="1:158" s="44" customFormat="1" ht="13.5" customHeight="1">
      <c r="A175" s="41"/>
      <c r="B175" s="24" t="s">
        <v>141</v>
      </c>
      <c r="C175" s="138" t="s">
        <v>142</v>
      </c>
      <c r="D175" s="70">
        <f t="shared" si="20"/>
        <v>0</v>
      </c>
      <c r="E175" s="70" t="str">
        <f t="shared" si="21"/>
        <v>-</v>
      </c>
      <c r="F175" s="70" t="str">
        <f t="shared" si="22"/>
        <v>-</v>
      </c>
      <c r="G175" s="70" t="str">
        <f t="shared" si="23"/>
        <v>-</v>
      </c>
      <c r="H175" s="71" t="str">
        <f t="shared" si="24"/>
        <v>-</v>
      </c>
      <c r="I175" s="70"/>
      <c r="J175" s="72" t="str">
        <f t="shared" si="25"/>
        <v>-</v>
      </c>
      <c r="K175" s="70" t="e">
        <f t="shared" si="26"/>
        <v>#VALUE!</v>
      </c>
      <c r="L175" s="47"/>
      <c r="M175" s="73" t="str">
        <f t="shared" si="27"/>
        <v>-</v>
      </c>
      <c r="N175" s="41"/>
      <c r="O175" s="74" t="s">
        <v>57</v>
      </c>
      <c r="P175" s="75">
        <f>IF(CN175="-",IF(E175="-",CU175,IF((E175-F175)&lt;5,CU175,IF(O175&gt;=40,5,IF(O175&gt;=30,4,IF(O175&gt;=20,3,IF(O175&gt;=10,2,1)))))),IF(E175="-",IF((CN175-CO175)&lt;5,CU175,IF(O175&gt;=40,5,IF(O175&gt;=30,4,IF(O175&gt;=20,3,IF(O175&gt;=10,2,1))))),IF((CN175+E175-CO175-F175)&lt;5,CU175,IF(O175&gt;=40,5,IF(O175&gt;=30,4,IF(O175&gt;=20,3,IF(O175&gt;=10,2,1)))))))</f>
        <v>2</v>
      </c>
      <c r="Q175" s="47"/>
      <c r="R175" s="76"/>
      <c r="S175" s="77"/>
      <c r="T175" s="78"/>
      <c r="U175" s="76"/>
      <c r="V175" s="77"/>
      <c r="W175" s="79"/>
      <c r="X175" s="76"/>
      <c r="Y175" s="77"/>
      <c r="Z175" s="80"/>
      <c r="AA175" s="76"/>
      <c r="AB175" s="77"/>
      <c r="AC175" s="80"/>
      <c r="AD175" s="76"/>
      <c r="AE175" s="77"/>
      <c r="AF175" s="80"/>
      <c r="AG175" s="76"/>
      <c r="AH175" s="77"/>
      <c r="AI175" s="81"/>
      <c r="AJ175" s="76"/>
      <c r="AK175" s="77"/>
      <c r="AL175" s="79"/>
      <c r="AM175" s="76"/>
      <c r="AN175" s="77"/>
      <c r="AO175" s="81"/>
      <c r="AP175" s="76"/>
      <c r="AQ175" s="77"/>
      <c r="AR175" s="81"/>
      <c r="AS175" s="76"/>
      <c r="AT175" s="77"/>
      <c r="AU175" s="81"/>
      <c r="AV175" s="76"/>
      <c r="AW175" s="77"/>
      <c r="AX175" s="81"/>
      <c r="AY175" s="76"/>
      <c r="AZ175" s="77"/>
      <c r="BA175" s="81"/>
      <c r="BB175" s="76"/>
      <c r="BC175" s="77"/>
      <c r="BD175" s="81"/>
      <c r="BE175" s="76"/>
      <c r="BF175" s="77"/>
      <c r="BG175" s="81"/>
      <c r="BH175" s="76"/>
      <c r="BI175" s="77"/>
      <c r="BJ175" s="81"/>
      <c r="BK175" s="76"/>
      <c r="BL175" s="77"/>
      <c r="BM175" s="81"/>
      <c r="BN175" s="76"/>
      <c r="BO175" s="77"/>
      <c r="BP175" s="81"/>
      <c r="BQ175" s="76"/>
      <c r="BR175" s="77"/>
      <c r="BS175" s="81"/>
      <c r="BT175" s="76"/>
      <c r="BU175" s="77"/>
      <c r="BV175" s="81"/>
      <c r="BW175" s="76"/>
      <c r="BX175" s="77"/>
      <c r="BY175" s="82"/>
      <c r="BZ175" s="76"/>
      <c r="CA175" s="77"/>
      <c r="CB175" s="83"/>
      <c r="CC175" s="84"/>
      <c r="CD175" s="82"/>
      <c r="CE175" s="82"/>
      <c r="CF175" s="84"/>
      <c r="CG175" s="82"/>
      <c r="CH175" s="41"/>
      <c r="CI175" s="41"/>
      <c r="CJ175" s="41"/>
      <c r="CK175" s="41"/>
      <c r="CL175" s="41"/>
      <c r="CM175" s="85" t="s">
        <v>57</v>
      </c>
      <c r="CN175" s="85" t="s">
        <v>57</v>
      </c>
      <c r="CO175" s="85" t="s">
        <v>57</v>
      </c>
      <c r="CP175" s="85" t="s">
        <v>57</v>
      </c>
      <c r="CQ175" s="71"/>
      <c r="CR175" s="70"/>
      <c r="CS175" s="74" t="str">
        <f>IF(CN175="-","-",IF(CN175-CO175=0,CP175,CP175/(CN175-CO175)))</f>
        <v>-</v>
      </c>
      <c r="CT175" s="41"/>
      <c r="CU175" s="89">
        <v>2</v>
      </c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86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</row>
    <row r="176" spans="1:158" s="44" customFormat="1" ht="13.5" customHeight="1">
      <c r="A176" s="41"/>
      <c r="B176" s="24" t="s">
        <v>156</v>
      </c>
      <c r="C176" s="138" t="s">
        <v>60</v>
      </c>
      <c r="D176" s="70">
        <f t="shared" si="20"/>
        <v>0</v>
      </c>
      <c r="E176" s="70" t="str">
        <f t="shared" si="21"/>
        <v>-</v>
      </c>
      <c r="F176" s="70" t="str">
        <f t="shared" si="22"/>
        <v>-</v>
      </c>
      <c r="G176" s="70" t="str">
        <f t="shared" si="23"/>
        <v>-</v>
      </c>
      <c r="H176" s="71" t="str">
        <f t="shared" si="24"/>
        <v>-</v>
      </c>
      <c r="I176" s="70"/>
      <c r="J176" s="72" t="str">
        <f t="shared" si="25"/>
        <v>-</v>
      </c>
      <c r="K176" s="70" t="e">
        <f t="shared" si="26"/>
        <v>#VALUE!</v>
      </c>
      <c r="L176" s="47"/>
      <c r="M176" s="73" t="str">
        <f t="shared" si="27"/>
        <v>-</v>
      </c>
      <c r="N176" s="87"/>
      <c r="O176" s="74" t="s">
        <v>57</v>
      </c>
      <c r="P176" s="74" t="s">
        <v>57</v>
      </c>
      <c r="Q176" s="47"/>
      <c r="R176" s="76"/>
      <c r="S176" s="77"/>
      <c r="T176" s="78"/>
      <c r="U176" s="76"/>
      <c r="V176" s="77"/>
      <c r="W176" s="79"/>
      <c r="X176" s="76"/>
      <c r="Y176" s="77"/>
      <c r="Z176" s="80"/>
      <c r="AA176" s="76"/>
      <c r="AB176" s="77"/>
      <c r="AC176" s="80"/>
      <c r="AD176" s="76"/>
      <c r="AE176" s="77"/>
      <c r="AF176" s="80"/>
      <c r="AG176" s="76"/>
      <c r="AH176" s="77"/>
      <c r="AI176" s="81"/>
      <c r="AJ176" s="76"/>
      <c r="AK176" s="77"/>
      <c r="AL176" s="79"/>
      <c r="AM176" s="76"/>
      <c r="AN176" s="77"/>
      <c r="AO176" s="81"/>
      <c r="AP176" s="76"/>
      <c r="AQ176" s="77"/>
      <c r="AR176" s="81"/>
      <c r="AS176" s="76"/>
      <c r="AT176" s="77"/>
      <c r="AU176" s="81"/>
      <c r="AV176" s="76"/>
      <c r="AW176" s="77"/>
      <c r="AX176" s="81"/>
      <c r="AY176" s="76"/>
      <c r="AZ176" s="77"/>
      <c r="BA176" s="81"/>
      <c r="BB176" s="76"/>
      <c r="BC176" s="77"/>
      <c r="BD176" s="81"/>
      <c r="BE176" s="76"/>
      <c r="BF176" s="77"/>
      <c r="BG176" s="81"/>
      <c r="BH176" s="76"/>
      <c r="BI176" s="77"/>
      <c r="BJ176" s="81"/>
      <c r="BK176" s="76"/>
      <c r="BL176" s="77"/>
      <c r="BM176" s="81"/>
      <c r="BN176" s="76"/>
      <c r="BO176" s="77"/>
      <c r="BP176" s="81"/>
      <c r="BQ176" s="76"/>
      <c r="BR176" s="77"/>
      <c r="BS176" s="81"/>
      <c r="BT176" s="76"/>
      <c r="BU176" s="77"/>
      <c r="BV176" s="81"/>
      <c r="BW176" s="76"/>
      <c r="BX176" s="77"/>
      <c r="BY176" s="82"/>
      <c r="BZ176" s="76"/>
      <c r="CA176" s="77"/>
      <c r="CB176" s="83"/>
      <c r="CC176" s="84"/>
      <c r="CD176" s="82"/>
      <c r="CE176" s="82"/>
      <c r="CF176" s="84"/>
      <c r="CG176" s="82"/>
      <c r="CH176" s="41"/>
      <c r="CI176" s="41"/>
      <c r="CJ176" s="41"/>
      <c r="CK176" s="41"/>
      <c r="CL176" s="41"/>
      <c r="CM176" s="85"/>
      <c r="CN176" s="85">
        <v>24</v>
      </c>
      <c r="CO176" s="85">
        <v>9</v>
      </c>
      <c r="CP176" s="85">
        <v>764</v>
      </c>
      <c r="CQ176" s="71"/>
      <c r="CR176" s="70"/>
      <c r="CS176" s="74">
        <f>IF(CN176="-","-",IF(CN176-CO176=0,CP176,CP176/(CN176-CO176)))</f>
        <v>50.93333333333333</v>
      </c>
      <c r="CT176" s="41"/>
      <c r="CU176" s="89">
        <v>5</v>
      </c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86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</row>
    <row r="177" spans="1:158" s="44" customFormat="1" ht="13.5" customHeight="1">
      <c r="A177" s="41"/>
      <c r="B177" s="24" t="s">
        <v>143</v>
      </c>
      <c r="C177" s="138" t="s">
        <v>144</v>
      </c>
      <c r="D177" s="70">
        <f t="shared" si="20"/>
        <v>0</v>
      </c>
      <c r="E177" s="70" t="str">
        <f t="shared" si="21"/>
        <v>-</v>
      </c>
      <c r="F177" s="70" t="str">
        <f t="shared" si="22"/>
        <v>-</v>
      </c>
      <c r="G177" s="70" t="str">
        <f t="shared" si="23"/>
        <v>-</v>
      </c>
      <c r="H177" s="71" t="str">
        <f t="shared" si="24"/>
        <v>-</v>
      </c>
      <c r="I177" s="70"/>
      <c r="J177" s="72" t="str">
        <f t="shared" si="25"/>
        <v>-</v>
      </c>
      <c r="K177" s="70" t="e">
        <f t="shared" si="26"/>
        <v>#VALUE!</v>
      </c>
      <c r="L177" s="47"/>
      <c r="M177" s="73" t="str">
        <f t="shared" si="27"/>
        <v>-</v>
      </c>
      <c r="N177" s="87"/>
      <c r="O177" s="74" t="str">
        <f>IF(CN177="-",IF(E177="-","-",IF(E177-F177=0,G177,G177/(E177-F177))),IF(E177="-",IF(CN177-CO177=0,"-",CP177/(CN177-CO177)),(CP177+G177)/IF(CN177-CO177+E177-F177=0,1,CN177-CO177+E177-F177)))</f>
        <v>-</v>
      </c>
      <c r="P177" s="75">
        <f>IF(CN177="-",IF(E177="-",CU177,IF((E177-F177)&lt;5,CU177,IF(O177&gt;=40,5,IF(O177&gt;=30,4,IF(O177&gt;=20,3,IF(O177&gt;=10,2,1)))))),IF(E177="-",IF((CN177-CO177)&lt;5,CU177,IF(O177&gt;=40,5,IF(O177&gt;=30,4,IF(O177&gt;=20,3,IF(O177&gt;=10,2,1))))),IF((CN177+E177-CO177-F177)&lt;5,CU177,IF(O177&gt;=40,5,IF(O177&gt;=30,4,IF(O177&gt;=20,3,IF(O177&gt;=10,2,1)))))))</f>
        <v>1</v>
      </c>
      <c r="Q177" s="41"/>
      <c r="R177" s="76"/>
      <c r="S177" s="77"/>
      <c r="T177" s="78"/>
      <c r="U177" s="76"/>
      <c r="V177" s="77"/>
      <c r="W177" s="79"/>
      <c r="X177" s="76"/>
      <c r="Y177" s="77"/>
      <c r="Z177" s="80"/>
      <c r="AA177" s="76"/>
      <c r="AB177" s="77"/>
      <c r="AC177" s="80"/>
      <c r="AD177" s="76"/>
      <c r="AE177" s="77"/>
      <c r="AF177" s="80"/>
      <c r="AG177" s="76"/>
      <c r="AH177" s="77"/>
      <c r="AI177" s="81"/>
      <c r="AJ177" s="76"/>
      <c r="AK177" s="77"/>
      <c r="AL177" s="79"/>
      <c r="AM177" s="76"/>
      <c r="AN177" s="77"/>
      <c r="AO177" s="81"/>
      <c r="AP177" s="76"/>
      <c r="AQ177" s="77"/>
      <c r="AR177" s="81"/>
      <c r="AS177" s="76"/>
      <c r="AT177" s="77"/>
      <c r="AU177" s="81"/>
      <c r="AV177" s="76"/>
      <c r="AW177" s="77"/>
      <c r="AX177" s="81"/>
      <c r="AY177" s="76"/>
      <c r="AZ177" s="77"/>
      <c r="BA177" s="81"/>
      <c r="BB177" s="76"/>
      <c r="BC177" s="77"/>
      <c r="BD177" s="81"/>
      <c r="BE177" s="76"/>
      <c r="BF177" s="77"/>
      <c r="BG177" s="81"/>
      <c r="BH177" s="76"/>
      <c r="BI177" s="77"/>
      <c r="BJ177" s="81"/>
      <c r="BK177" s="76"/>
      <c r="BL177" s="77"/>
      <c r="BM177" s="81"/>
      <c r="BN177" s="76"/>
      <c r="BO177" s="77"/>
      <c r="BP177" s="81"/>
      <c r="BQ177" s="76"/>
      <c r="BR177" s="77"/>
      <c r="BS177" s="81"/>
      <c r="BT177" s="76"/>
      <c r="BU177" s="77"/>
      <c r="BV177" s="81"/>
      <c r="BW177" s="76"/>
      <c r="BX177" s="77"/>
      <c r="BY177" s="82"/>
      <c r="BZ177" s="76"/>
      <c r="CA177" s="77"/>
      <c r="CB177" s="83"/>
      <c r="CC177" s="84"/>
      <c r="CD177" s="82"/>
      <c r="CE177" s="82"/>
      <c r="CF177" s="84"/>
      <c r="CG177" s="82"/>
      <c r="CH177" s="41"/>
      <c r="CI177" s="41"/>
      <c r="CJ177" s="41"/>
      <c r="CK177" s="41"/>
      <c r="CL177" s="41"/>
      <c r="CM177" s="85" t="s">
        <v>57</v>
      </c>
      <c r="CN177" s="85" t="s">
        <v>57</v>
      </c>
      <c r="CO177" s="85" t="s">
        <v>57</v>
      </c>
      <c r="CP177" s="85" t="s">
        <v>57</v>
      </c>
      <c r="CQ177" s="71"/>
      <c r="CR177" s="70"/>
      <c r="CS177" s="74" t="str">
        <f>IF(CN177="-","-",IF(CN177-CO177=0,CP177,CP177/(CN177-CO177)))</f>
        <v>-</v>
      </c>
      <c r="CT177" s="41"/>
      <c r="CU177" s="89">
        <v>1</v>
      </c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86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</row>
    <row r="178" spans="1:158" s="44" customFormat="1" ht="13.5" customHeight="1">
      <c r="A178" s="41"/>
      <c r="B178" s="24" t="s">
        <v>114</v>
      </c>
      <c r="C178" s="138" t="s">
        <v>54</v>
      </c>
      <c r="D178" s="70">
        <f t="shared" si="20"/>
        <v>0</v>
      </c>
      <c r="E178" s="70" t="str">
        <f t="shared" si="21"/>
        <v>-</v>
      </c>
      <c r="F178" s="70" t="str">
        <f t="shared" si="22"/>
        <v>-</v>
      </c>
      <c r="G178" s="70" t="str">
        <f t="shared" si="23"/>
        <v>-</v>
      </c>
      <c r="H178" s="71" t="str">
        <f t="shared" si="24"/>
        <v>-</v>
      </c>
      <c r="I178" s="70"/>
      <c r="J178" s="72" t="str">
        <f t="shared" si="25"/>
        <v>-</v>
      </c>
      <c r="K178" s="70" t="e">
        <f t="shared" si="26"/>
        <v>#VALUE!</v>
      </c>
      <c r="L178" s="47"/>
      <c r="M178" s="73" t="str">
        <f t="shared" si="27"/>
        <v>-</v>
      </c>
      <c r="N178" s="41"/>
      <c r="O178" s="74" t="s">
        <v>57</v>
      </c>
      <c r="P178" s="75">
        <f>IF(CN178="-",IF(E178="-",CU178,IF((E178-F178)&lt;5,CU178,IF(O178&gt;=40,5,IF(O178&gt;=30,4,IF(O178&gt;=20,3,IF(O178&gt;=10,2,1)))))),IF(E178="-",IF((CN178-CO178)&lt;5,CU178,IF(O178&gt;=40,5,IF(O178&gt;=30,4,IF(O178&gt;=20,3,IF(O178&gt;=10,2,1))))),IF((CN178+E178-CO178-F178)&lt;5,CU178,IF(O178&gt;=40,5,IF(O178&gt;=30,4,IF(O178&gt;=20,3,IF(O178&gt;=10,2,1)))))))</f>
        <v>1</v>
      </c>
      <c r="Q178" s="47"/>
      <c r="R178" s="76"/>
      <c r="S178" s="77"/>
      <c r="T178" s="78"/>
      <c r="U178" s="76"/>
      <c r="V178" s="77"/>
      <c r="W178" s="79"/>
      <c r="X178" s="76"/>
      <c r="Y178" s="77"/>
      <c r="Z178" s="80"/>
      <c r="AA178" s="76"/>
      <c r="AB178" s="77"/>
      <c r="AC178" s="80"/>
      <c r="AD178" s="76"/>
      <c r="AE178" s="77"/>
      <c r="AF178" s="80"/>
      <c r="AG178" s="76"/>
      <c r="AH178" s="77"/>
      <c r="AI178" s="81"/>
      <c r="AJ178" s="76"/>
      <c r="AK178" s="77"/>
      <c r="AL178" s="79"/>
      <c r="AM178" s="76"/>
      <c r="AN178" s="77"/>
      <c r="AO178" s="81"/>
      <c r="AP178" s="76"/>
      <c r="AQ178" s="77"/>
      <c r="AR178" s="81"/>
      <c r="AS178" s="76"/>
      <c r="AT178" s="77"/>
      <c r="AU178" s="81"/>
      <c r="AV178" s="76"/>
      <c r="AW178" s="77"/>
      <c r="AX178" s="81"/>
      <c r="AY178" s="76"/>
      <c r="AZ178" s="77"/>
      <c r="BA178" s="81"/>
      <c r="BB178" s="76"/>
      <c r="BC178" s="77"/>
      <c r="BD178" s="81"/>
      <c r="BE178" s="76"/>
      <c r="BF178" s="77"/>
      <c r="BG178" s="81"/>
      <c r="BH178" s="76"/>
      <c r="BI178" s="77"/>
      <c r="BJ178" s="81"/>
      <c r="BK178" s="76"/>
      <c r="BL178" s="77"/>
      <c r="BM178" s="81"/>
      <c r="BN178" s="76"/>
      <c r="BO178" s="77"/>
      <c r="BP178" s="81"/>
      <c r="BQ178" s="76"/>
      <c r="BR178" s="77"/>
      <c r="BS178" s="81"/>
      <c r="BT178" s="76"/>
      <c r="BU178" s="77"/>
      <c r="BV178" s="81"/>
      <c r="BW178" s="76"/>
      <c r="BX178" s="77"/>
      <c r="BY178" s="82"/>
      <c r="BZ178" s="76"/>
      <c r="CA178" s="77"/>
      <c r="CB178" s="83"/>
      <c r="CC178" s="84"/>
      <c r="CD178" s="82"/>
      <c r="CE178" s="82"/>
      <c r="CF178" s="84"/>
      <c r="CG178" s="82"/>
      <c r="CH178" s="41"/>
      <c r="CI178" s="41"/>
      <c r="CJ178" s="41"/>
      <c r="CK178" s="41"/>
      <c r="CL178" s="41"/>
      <c r="CM178" s="85"/>
      <c r="CN178" s="85"/>
      <c r="CO178" s="85"/>
      <c r="CP178" s="85"/>
      <c r="CQ178" s="71"/>
      <c r="CR178" s="70"/>
      <c r="CS178" s="74"/>
      <c r="CT178" s="41"/>
      <c r="CU178" s="89">
        <v>1</v>
      </c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86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</row>
    <row r="179" spans="1:158" s="44" customFormat="1" ht="13.5" customHeight="1">
      <c r="A179" s="41"/>
      <c r="B179" s="24" t="s">
        <v>164</v>
      </c>
      <c r="C179" s="138" t="s">
        <v>46</v>
      </c>
      <c r="D179" s="70">
        <f t="shared" si="20"/>
        <v>0</v>
      </c>
      <c r="E179" s="70" t="str">
        <f t="shared" si="21"/>
        <v>-</v>
      </c>
      <c r="F179" s="70" t="str">
        <f t="shared" si="22"/>
        <v>-</v>
      </c>
      <c r="G179" s="70" t="str">
        <f t="shared" si="23"/>
        <v>-</v>
      </c>
      <c r="H179" s="71" t="str">
        <f t="shared" si="24"/>
        <v>-</v>
      </c>
      <c r="I179" s="70" t="s">
        <v>146</v>
      </c>
      <c r="J179" s="72" t="str">
        <f t="shared" si="25"/>
        <v>-</v>
      </c>
      <c r="K179" s="70" t="e">
        <f t="shared" si="26"/>
        <v>#VALUE!</v>
      </c>
      <c r="L179" s="47"/>
      <c r="M179" s="73" t="str">
        <f t="shared" si="27"/>
        <v>-</v>
      </c>
      <c r="N179" s="41"/>
      <c r="O179" s="74" t="str">
        <f>IF(CN179="-",IF(E179="-","-",IF(E179-F179=0,G179,G179/(E179-F179))),IF(E179="-",IF(CN179-CO179=0,"-",CP179/(CN179-CO179)),(CP179+G179)/IF(CN179-CO179+E179-F179=0,1,CN179-CO179+E179-F179)))</f>
        <v>-</v>
      </c>
      <c r="P179" s="75">
        <f>IF(CN179="-",IF(E179="-",CU179,IF((E179-F179)&lt;5,CU179,IF(O179&gt;=40,5,IF(O179&gt;=30,4,IF(O179&gt;=20,3,IF(O179&gt;=10,2,1)))))),IF(E179="-",IF((CN179-CO179)&lt;5,CU179,IF(O179&gt;=40,5,IF(O179&gt;=30,4,IF(O179&gt;=20,3,IF(O179&gt;=10,2,1))))),IF((CN179+E179-CO179-F179)&lt;5,CU179,IF(O179&gt;=40,5,IF(O179&gt;=30,4,IF(O179&gt;=20,3,IF(O179&gt;=10,2,1)))))))</f>
        <v>1</v>
      </c>
      <c r="Q179" s="47"/>
      <c r="R179" s="76"/>
      <c r="S179" s="77"/>
      <c r="T179" s="249"/>
      <c r="U179" s="76"/>
      <c r="V179" s="77"/>
      <c r="W179" s="81"/>
      <c r="X179" s="76"/>
      <c r="Y179" s="77"/>
      <c r="Z179" s="81"/>
      <c r="AA179" s="76"/>
      <c r="AB179" s="77"/>
      <c r="AC179" s="81"/>
      <c r="AD179" s="76"/>
      <c r="AE179" s="77"/>
      <c r="AF179" s="81"/>
      <c r="AG179" s="76"/>
      <c r="AH179" s="77"/>
      <c r="AI179" s="81"/>
      <c r="AJ179" s="76"/>
      <c r="AK179" s="77"/>
      <c r="AL179" s="81"/>
      <c r="AM179" s="76"/>
      <c r="AN179" s="77"/>
      <c r="AO179" s="81"/>
      <c r="AP179" s="76"/>
      <c r="AQ179" s="77"/>
      <c r="AR179" s="81"/>
      <c r="AS179" s="76"/>
      <c r="AT179" s="77"/>
      <c r="AU179" s="81"/>
      <c r="AV179" s="76"/>
      <c r="AW179" s="77"/>
      <c r="AX179" s="81"/>
      <c r="AY179" s="76"/>
      <c r="AZ179" s="77"/>
      <c r="BA179" s="81"/>
      <c r="BB179" s="76"/>
      <c r="BC179" s="77"/>
      <c r="BD179" s="81"/>
      <c r="BE179" s="76"/>
      <c r="BF179" s="77"/>
      <c r="BG179" s="81"/>
      <c r="BH179" s="76"/>
      <c r="BI179" s="77"/>
      <c r="BJ179" s="81"/>
      <c r="BK179" s="76"/>
      <c r="BL179" s="77"/>
      <c r="BM179" s="81"/>
      <c r="BN179" s="76"/>
      <c r="BO179" s="77"/>
      <c r="BP179" s="81"/>
      <c r="BQ179" s="76"/>
      <c r="BR179" s="77"/>
      <c r="BS179" s="81"/>
      <c r="BT179" s="76"/>
      <c r="BU179" s="77"/>
      <c r="BV179" s="81"/>
      <c r="BW179" s="76"/>
      <c r="BX179" s="77"/>
      <c r="BY179" s="82"/>
      <c r="BZ179" s="76"/>
      <c r="CA179" s="77"/>
      <c r="CB179" s="83"/>
      <c r="CC179" s="84"/>
      <c r="CD179" s="82"/>
      <c r="CE179" s="82"/>
      <c r="CF179" s="84"/>
      <c r="CG179" s="82"/>
      <c r="CH179" s="41"/>
      <c r="CI179" s="41"/>
      <c r="CJ179" s="41"/>
      <c r="CK179" s="41"/>
      <c r="CL179" s="41"/>
      <c r="CM179" s="85" t="s">
        <v>57</v>
      </c>
      <c r="CN179" s="85" t="s">
        <v>57</v>
      </c>
      <c r="CO179" s="85" t="s">
        <v>57</v>
      </c>
      <c r="CP179" s="85" t="s">
        <v>57</v>
      </c>
      <c r="CQ179" s="71"/>
      <c r="CR179" s="70"/>
      <c r="CS179" s="74" t="str">
        <f>IF(CN179="-","-",IF(CN179-CO179=0,CP179,CP179/(CN179-CO179)))</f>
        <v>-</v>
      </c>
      <c r="CT179" s="41"/>
      <c r="CU179" s="89">
        <v>1</v>
      </c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</row>
    <row r="180" spans="1:158" s="44" customFormat="1" ht="13.5" customHeight="1">
      <c r="A180" s="41"/>
      <c r="B180" s="24" t="s">
        <v>175</v>
      </c>
      <c r="C180" s="138" t="s">
        <v>44</v>
      </c>
      <c r="D180" s="70">
        <f t="shared" si="20"/>
        <v>0</v>
      </c>
      <c r="E180" s="70" t="str">
        <f t="shared" si="21"/>
        <v>-</v>
      </c>
      <c r="F180" s="70" t="str">
        <f t="shared" si="22"/>
        <v>-</v>
      </c>
      <c r="G180" s="70" t="str">
        <f t="shared" si="23"/>
        <v>-</v>
      </c>
      <c r="H180" s="71" t="str">
        <f t="shared" si="24"/>
        <v>-</v>
      </c>
      <c r="I180" s="70"/>
      <c r="J180" s="72" t="str">
        <f t="shared" si="25"/>
        <v>-</v>
      </c>
      <c r="K180" s="70" t="e">
        <f t="shared" si="26"/>
        <v>#VALUE!</v>
      </c>
      <c r="L180" s="47"/>
      <c r="M180" s="73" t="str">
        <f t="shared" si="27"/>
        <v>-</v>
      </c>
      <c r="N180" s="41"/>
      <c r="O180" s="74" t="s">
        <v>57</v>
      </c>
      <c r="P180" s="75">
        <f>IF(CN180="-",IF(E180="-",CU180,IF((E180-F180)&lt;5,CU180,IF(O180&gt;=40,5,IF(O180&gt;=30,4,IF(O180&gt;=20,3,IF(O180&gt;=10,2,1)))))),IF(E180="-",IF((CN180-CO180)&lt;5,CU180,IF(O180&gt;=40,5,IF(O180&gt;=30,4,IF(O180&gt;=20,3,IF(O180&gt;=10,2,1))))),IF((CN180+E180-CO180-F180)&lt;5,CU180,IF(O180&gt;=40,5,IF(O180&gt;=30,4,IF(O180&gt;=20,3,IF(O180&gt;=10,2,1)))))))</f>
        <v>2</v>
      </c>
      <c r="Q180" s="47"/>
      <c r="R180" s="76"/>
      <c r="S180" s="77"/>
      <c r="T180" s="78"/>
      <c r="U180" s="76"/>
      <c r="V180" s="77"/>
      <c r="W180" s="79"/>
      <c r="X180" s="76"/>
      <c r="Y180" s="77"/>
      <c r="Z180" s="80"/>
      <c r="AA180" s="76"/>
      <c r="AB180" s="77"/>
      <c r="AC180" s="80"/>
      <c r="AD180" s="76"/>
      <c r="AE180" s="77"/>
      <c r="AF180" s="80"/>
      <c r="AG180" s="76"/>
      <c r="AH180" s="77"/>
      <c r="AI180" s="81"/>
      <c r="AJ180" s="76"/>
      <c r="AK180" s="77"/>
      <c r="AL180" s="79"/>
      <c r="AM180" s="76"/>
      <c r="AN180" s="77"/>
      <c r="AO180" s="81"/>
      <c r="AP180" s="76"/>
      <c r="AQ180" s="77"/>
      <c r="AR180" s="81"/>
      <c r="AS180" s="76"/>
      <c r="AT180" s="77"/>
      <c r="AU180" s="81"/>
      <c r="AV180" s="76"/>
      <c r="AW180" s="77"/>
      <c r="AX180" s="81"/>
      <c r="AY180" s="76"/>
      <c r="AZ180" s="77"/>
      <c r="BA180" s="81"/>
      <c r="BB180" s="76"/>
      <c r="BC180" s="77"/>
      <c r="BD180" s="81"/>
      <c r="BE180" s="76"/>
      <c r="BF180" s="77"/>
      <c r="BG180" s="81"/>
      <c r="BH180" s="76"/>
      <c r="BI180" s="77"/>
      <c r="BJ180" s="81"/>
      <c r="BK180" s="76"/>
      <c r="BL180" s="77"/>
      <c r="BM180" s="81"/>
      <c r="BN180" s="76"/>
      <c r="BO180" s="77"/>
      <c r="BP180" s="81"/>
      <c r="BQ180" s="76"/>
      <c r="BR180" s="77"/>
      <c r="BS180" s="81"/>
      <c r="BT180" s="76"/>
      <c r="BU180" s="77"/>
      <c r="BV180" s="81"/>
      <c r="BW180" s="76"/>
      <c r="BX180" s="77"/>
      <c r="BY180" s="82"/>
      <c r="BZ180" s="76"/>
      <c r="CA180" s="77"/>
      <c r="CB180" s="83"/>
      <c r="CC180" s="84"/>
      <c r="CD180" s="82"/>
      <c r="CE180" s="82"/>
      <c r="CF180" s="84"/>
      <c r="CG180" s="82"/>
      <c r="CH180" s="41"/>
      <c r="CI180" s="41"/>
      <c r="CJ180" s="41"/>
      <c r="CK180" s="41"/>
      <c r="CL180" s="41"/>
      <c r="CM180" s="85"/>
      <c r="CN180" s="85"/>
      <c r="CO180" s="85"/>
      <c r="CP180" s="85"/>
      <c r="CQ180" s="71"/>
      <c r="CR180" s="70"/>
      <c r="CS180" s="74"/>
      <c r="CT180" s="41"/>
      <c r="CU180" s="89">
        <v>2</v>
      </c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86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</row>
    <row r="181" spans="1:158" s="44" customFormat="1" ht="13.5" customHeight="1">
      <c r="A181" s="41"/>
      <c r="B181" s="24" t="s">
        <v>151</v>
      </c>
      <c r="C181" s="138" t="s">
        <v>44</v>
      </c>
      <c r="D181" s="70">
        <f t="shared" si="20"/>
        <v>0</v>
      </c>
      <c r="E181" s="70" t="str">
        <f t="shared" si="21"/>
        <v>-</v>
      </c>
      <c r="F181" s="70" t="str">
        <f t="shared" si="22"/>
        <v>-</v>
      </c>
      <c r="G181" s="70" t="str">
        <f t="shared" si="23"/>
        <v>-</v>
      </c>
      <c r="H181" s="71" t="str">
        <f t="shared" si="24"/>
        <v>-</v>
      </c>
      <c r="I181" s="70"/>
      <c r="J181" s="72" t="str">
        <f t="shared" si="25"/>
        <v>-</v>
      </c>
      <c r="K181" s="70" t="e">
        <f t="shared" si="26"/>
        <v>#VALUE!</v>
      </c>
      <c r="L181" s="47"/>
      <c r="M181" s="73" t="str">
        <f t="shared" si="27"/>
        <v>-</v>
      </c>
      <c r="N181" s="41"/>
      <c r="O181" s="74" t="str">
        <f>IF(CN181="-",IF(E181="-","-",IF(E181-F181=0,G181,G181/(E181-F181))),IF(E181="-",IF(CN181-CO181=0,"-",CP181/(CN181-CO181)),(CP181+G181)/IF(CN181-CO181+E181-F181=0,1,CN181-CO181+E181-F181)))</f>
        <v>-</v>
      </c>
      <c r="P181" s="75">
        <f>IF(CN181="-",IF(E181="-",CU181,IF((E181-F181)&lt;5,CU181,IF(O181&gt;=40,5,IF(O181&gt;=30,4,IF(O181&gt;=20,3,IF(O181&gt;=10,2,1)))))),IF(E181="-",IF((CN181-CO181)&lt;5,CU181,IF(O181&gt;=40,5,IF(O181&gt;=30,4,IF(O181&gt;=20,3,IF(O181&gt;=10,2,1))))),IF((CN181+E181-CO181-F181)&lt;5,CU181,IF(O181&gt;=40,5,IF(O181&gt;=30,4,IF(O181&gt;=20,3,IF(O181&gt;=10,2,1)))))))</f>
        <v>1</v>
      </c>
      <c r="Q181" s="47"/>
      <c r="R181" s="76"/>
      <c r="S181" s="77"/>
      <c r="T181" s="249"/>
      <c r="U181" s="76"/>
      <c r="V181" s="77"/>
      <c r="W181" s="81"/>
      <c r="X181" s="76"/>
      <c r="Y181" s="77"/>
      <c r="Z181" s="81"/>
      <c r="AA181" s="76"/>
      <c r="AB181" s="77"/>
      <c r="AC181" s="81"/>
      <c r="AD181" s="76"/>
      <c r="AE181" s="77"/>
      <c r="AF181" s="81"/>
      <c r="AG181" s="76"/>
      <c r="AH181" s="77"/>
      <c r="AI181" s="81"/>
      <c r="AJ181" s="76"/>
      <c r="AK181" s="77"/>
      <c r="AL181" s="81"/>
      <c r="AM181" s="76"/>
      <c r="AN181" s="77"/>
      <c r="AO181" s="81"/>
      <c r="AP181" s="76"/>
      <c r="AQ181" s="77"/>
      <c r="AR181" s="81"/>
      <c r="AS181" s="76"/>
      <c r="AT181" s="77"/>
      <c r="AU181" s="81"/>
      <c r="AV181" s="76"/>
      <c r="AW181" s="77"/>
      <c r="AX181" s="81"/>
      <c r="AY181" s="76"/>
      <c r="AZ181" s="77"/>
      <c r="BA181" s="81"/>
      <c r="BB181" s="76"/>
      <c r="BC181" s="77"/>
      <c r="BD181" s="81"/>
      <c r="BE181" s="76"/>
      <c r="BF181" s="77"/>
      <c r="BG181" s="81"/>
      <c r="BH181" s="76"/>
      <c r="BI181" s="77"/>
      <c r="BJ181" s="81"/>
      <c r="BK181" s="76"/>
      <c r="BL181" s="77"/>
      <c r="BM181" s="81"/>
      <c r="BN181" s="76"/>
      <c r="BO181" s="77"/>
      <c r="BP181" s="81"/>
      <c r="BQ181" s="76"/>
      <c r="BR181" s="77"/>
      <c r="BS181" s="81"/>
      <c r="BT181" s="76"/>
      <c r="BU181" s="77"/>
      <c r="BV181" s="81"/>
      <c r="BW181" s="76"/>
      <c r="BX181" s="77"/>
      <c r="BY181" s="82"/>
      <c r="BZ181" s="76"/>
      <c r="CA181" s="77"/>
      <c r="CB181" s="83"/>
      <c r="CC181" s="84"/>
      <c r="CD181" s="82"/>
      <c r="CE181" s="82"/>
      <c r="CF181" s="84"/>
      <c r="CG181" s="82"/>
      <c r="CH181" s="41"/>
      <c r="CI181" s="41"/>
      <c r="CJ181" s="41"/>
      <c r="CK181" s="41"/>
      <c r="CL181" s="41"/>
      <c r="CM181" s="85" t="s">
        <v>57</v>
      </c>
      <c r="CN181" s="85" t="s">
        <v>57</v>
      </c>
      <c r="CO181" s="85" t="s">
        <v>57</v>
      </c>
      <c r="CP181" s="85" t="s">
        <v>57</v>
      </c>
      <c r="CQ181" s="71"/>
      <c r="CR181" s="70"/>
      <c r="CS181" s="74" t="str">
        <f>IF(CN181="-","-",IF(CN181-CO181=0,CP181,CP181/(CN181-CO181)))</f>
        <v>-</v>
      </c>
      <c r="CT181" s="41"/>
      <c r="CU181" s="89">
        <v>1</v>
      </c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</row>
    <row r="182" spans="1:143" s="44" customFormat="1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16"/>
      <c r="U182" s="41"/>
      <c r="V182" s="41"/>
      <c r="W182" s="16"/>
      <c r="X182" s="41"/>
      <c r="Y182" s="41"/>
      <c r="Z182" s="16"/>
      <c r="AA182" s="41"/>
      <c r="AB182" s="41"/>
      <c r="AC182" s="16"/>
      <c r="AD182" s="41"/>
      <c r="AE182" s="41"/>
      <c r="AF182" s="16"/>
      <c r="AG182" s="41"/>
      <c r="AH182" s="41"/>
      <c r="AI182" s="16"/>
      <c r="AJ182" s="41"/>
      <c r="AK182" s="41"/>
      <c r="AL182" s="16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16"/>
      <c r="AZ182" s="16"/>
      <c r="BA182" s="16"/>
      <c r="BB182" s="16"/>
      <c r="BC182" s="16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</row>
    <row r="183" spans="1:143" s="44" customFormat="1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16"/>
      <c r="U183" s="41"/>
      <c r="V183" s="41"/>
      <c r="W183" s="16"/>
      <c r="X183" s="41"/>
      <c r="Y183" s="41"/>
      <c r="Z183" s="16"/>
      <c r="AA183" s="41"/>
      <c r="AB183" s="41"/>
      <c r="AC183" s="16"/>
      <c r="AD183" s="41"/>
      <c r="AE183" s="41"/>
      <c r="AF183" s="16"/>
      <c r="AG183" s="41"/>
      <c r="AH183" s="41"/>
      <c r="AI183" s="16"/>
      <c r="AJ183" s="41"/>
      <c r="AK183" s="41"/>
      <c r="AL183" s="16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16"/>
      <c r="AZ183" s="16"/>
      <c r="BA183" s="16"/>
      <c r="BB183" s="16"/>
      <c r="BC183" s="16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</row>
    <row r="184" spans="1:143" s="44" customFormat="1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16"/>
      <c r="U184" s="41"/>
      <c r="V184" s="41"/>
      <c r="W184" s="16"/>
      <c r="X184" s="41"/>
      <c r="Y184" s="41"/>
      <c r="Z184" s="16"/>
      <c r="AA184" s="41"/>
      <c r="AB184" s="41"/>
      <c r="AC184" s="16"/>
      <c r="AD184" s="41"/>
      <c r="AE184" s="41"/>
      <c r="AF184" s="16"/>
      <c r="AG184" s="41"/>
      <c r="AH184" s="41"/>
      <c r="AI184" s="16"/>
      <c r="AJ184" s="41"/>
      <c r="AK184" s="41"/>
      <c r="AL184" s="16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16"/>
      <c r="AZ184" s="16"/>
      <c r="BA184" s="16"/>
      <c r="BB184" s="16"/>
      <c r="BC184" s="16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</row>
    <row r="185" spans="1:143" s="44" customFormat="1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16"/>
      <c r="U185" s="41"/>
      <c r="V185" s="41"/>
      <c r="W185" s="16"/>
      <c r="X185" s="41"/>
      <c r="Y185" s="41"/>
      <c r="Z185" s="16"/>
      <c r="AA185" s="41"/>
      <c r="AB185" s="41"/>
      <c r="AC185" s="16"/>
      <c r="AD185" s="41"/>
      <c r="AE185" s="41"/>
      <c r="AF185" s="16"/>
      <c r="AG185" s="41"/>
      <c r="AH185" s="41"/>
      <c r="AI185" s="16"/>
      <c r="AJ185" s="41"/>
      <c r="AK185" s="41"/>
      <c r="AL185" s="16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16"/>
      <c r="AZ185" s="16"/>
      <c r="BA185" s="16"/>
      <c r="BB185" s="16"/>
      <c r="BC185" s="16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</row>
    <row r="186" spans="1:143" s="44" customFormat="1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16"/>
      <c r="U186" s="41"/>
      <c r="V186" s="41"/>
      <c r="W186" s="16"/>
      <c r="X186" s="41"/>
      <c r="Y186" s="41"/>
      <c r="Z186" s="16"/>
      <c r="AA186" s="41"/>
      <c r="AB186" s="41"/>
      <c r="AC186" s="16"/>
      <c r="AD186" s="41"/>
      <c r="AE186" s="41"/>
      <c r="AF186" s="16"/>
      <c r="AG186" s="41"/>
      <c r="AH186" s="41"/>
      <c r="AI186" s="16"/>
      <c r="AJ186" s="41"/>
      <c r="AK186" s="41"/>
      <c r="AL186" s="16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16"/>
      <c r="AZ186" s="16"/>
      <c r="BA186" s="16"/>
      <c r="BB186" s="16"/>
      <c r="BC186" s="16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3"/>
      <c r="CU186" s="43"/>
      <c r="CV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</row>
    <row r="187" spans="1:97" s="4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</row>
    <row r="188" spans="1:97" s="4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</row>
    <row r="189" spans="1:97" s="4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</row>
    <row r="190" spans="1:97" s="4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</row>
    <row r="191" spans="1:97" s="4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</row>
    <row r="192" spans="1:97" s="4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</row>
    <row r="193" spans="1:97" s="4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</row>
    <row r="194" spans="1:97" s="4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</row>
    <row r="195" spans="1:97" s="4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</row>
    <row r="196" spans="1:97" s="4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</row>
    <row r="197" spans="1:97" s="4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</row>
    <row r="198" spans="1:97" s="4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</row>
    <row r="199" spans="1:97" s="4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</row>
    <row r="200" spans="1:97" s="4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</row>
    <row r="201" spans="1:97" s="4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</row>
    <row r="202" spans="1:97" s="4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</row>
    <row r="203" spans="1:97" s="4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</row>
    <row r="204" spans="1:97" s="4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</row>
    <row r="205" spans="1:97" s="4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</row>
    <row r="206" spans="1:97" s="4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</row>
    <row r="207" spans="1:97" s="4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</row>
    <row r="208" spans="1:97" s="4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</row>
    <row r="209" spans="1:97" s="4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</row>
    <row r="210" spans="1:97" s="4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</row>
    <row r="211" spans="1:97" s="4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</row>
    <row r="212" spans="1:97" s="4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</row>
    <row r="213" spans="1:97" s="4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</row>
    <row r="214" spans="1:97" s="4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</row>
    <row r="215" spans="1:97" s="4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</row>
    <row r="216" spans="1:97" s="4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</row>
    <row r="217" spans="1:97" s="4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</row>
    <row r="218" spans="1:111" s="4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</row>
    <row r="219" spans="1:143" s="44" customFormat="1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16"/>
      <c r="U219" s="41"/>
      <c r="V219" s="41"/>
      <c r="W219" s="16"/>
      <c r="X219" s="41"/>
      <c r="Y219" s="41"/>
      <c r="Z219" s="16"/>
      <c r="AA219" s="41"/>
      <c r="AB219" s="41"/>
      <c r="AC219" s="16"/>
      <c r="AD219" s="41"/>
      <c r="AE219" s="41"/>
      <c r="AF219" s="16"/>
      <c r="AG219" s="41"/>
      <c r="AH219" s="41"/>
      <c r="AI219" s="16"/>
      <c r="AJ219" s="41"/>
      <c r="AK219" s="41"/>
      <c r="AL219" s="16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16"/>
      <c r="AZ219" s="16"/>
      <c r="BA219" s="16"/>
      <c r="BB219" s="16"/>
      <c r="BC219" s="16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</row>
    <row r="220" spans="1:143" s="44" customFormat="1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16"/>
      <c r="U220" s="41"/>
      <c r="V220" s="41"/>
      <c r="W220" s="16"/>
      <c r="X220" s="41"/>
      <c r="Y220" s="41"/>
      <c r="Z220" s="16"/>
      <c r="AA220" s="41"/>
      <c r="AB220" s="41"/>
      <c r="AC220" s="16"/>
      <c r="AD220" s="41"/>
      <c r="AE220" s="41"/>
      <c r="AF220" s="16"/>
      <c r="AG220" s="41"/>
      <c r="AH220" s="41"/>
      <c r="AI220" s="16"/>
      <c r="AJ220" s="41"/>
      <c r="AK220" s="41"/>
      <c r="AL220" s="16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16"/>
      <c r="AZ220" s="16"/>
      <c r="BA220" s="16"/>
      <c r="BB220" s="16"/>
      <c r="BC220" s="16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</row>
    <row r="221" spans="1:143" s="44" customFormat="1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16"/>
      <c r="U221" s="41"/>
      <c r="V221" s="41"/>
      <c r="W221" s="16"/>
      <c r="X221" s="41"/>
      <c r="Y221" s="41"/>
      <c r="Z221" s="16"/>
      <c r="AA221" s="41"/>
      <c r="AB221" s="41"/>
      <c r="AC221" s="16"/>
      <c r="AD221" s="41"/>
      <c r="AE221" s="41"/>
      <c r="AF221" s="16"/>
      <c r="AG221" s="41"/>
      <c r="AH221" s="41"/>
      <c r="AI221" s="16"/>
      <c r="AJ221" s="41"/>
      <c r="AK221" s="41"/>
      <c r="AL221" s="16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16"/>
      <c r="AZ221" s="16"/>
      <c r="BA221" s="16"/>
      <c r="BB221" s="16"/>
      <c r="BC221" s="16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</row>
    <row r="222" spans="1:143" s="44" customFormat="1" ht="12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16"/>
      <c r="U222" s="41"/>
      <c r="V222" s="41"/>
      <c r="W222" s="16"/>
      <c r="X222" s="41"/>
      <c r="Y222" s="41"/>
      <c r="Z222" s="16"/>
      <c r="AA222" s="41"/>
      <c r="AB222" s="41"/>
      <c r="AC222" s="16"/>
      <c r="AD222" s="41"/>
      <c r="AE222" s="41"/>
      <c r="AF222" s="16"/>
      <c r="AG222" s="41"/>
      <c r="AH222" s="41"/>
      <c r="AI222" s="16"/>
      <c r="AJ222" s="41"/>
      <c r="AK222" s="41"/>
      <c r="AL222" s="16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16"/>
      <c r="AZ222" s="16"/>
      <c r="BA222" s="16"/>
      <c r="BB222" s="16"/>
      <c r="BC222" s="16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</row>
    <row r="223" spans="1:143" s="44" customFormat="1" ht="12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16"/>
      <c r="U223" s="41"/>
      <c r="V223" s="41"/>
      <c r="W223" s="16"/>
      <c r="X223" s="41"/>
      <c r="Y223" s="41"/>
      <c r="Z223" s="16"/>
      <c r="AA223" s="41"/>
      <c r="AB223" s="41"/>
      <c r="AC223" s="16"/>
      <c r="AD223" s="41"/>
      <c r="AE223" s="41"/>
      <c r="AF223" s="16"/>
      <c r="AG223" s="41"/>
      <c r="AH223" s="41"/>
      <c r="AI223" s="16"/>
      <c r="AJ223" s="41"/>
      <c r="AK223" s="41"/>
      <c r="AL223" s="16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16"/>
      <c r="AZ223" s="16"/>
      <c r="BA223" s="16"/>
      <c r="BB223" s="16"/>
      <c r="BC223" s="16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</row>
    <row r="224" spans="1:143" s="44" customFormat="1" ht="12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16"/>
      <c r="U224" s="41"/>
      <c r="V224" s="41"/>
      <c r="W224" s="16"/>
      <c r="X224" s="41"/>
      <c r="Y224" s="41"/>
      <c r="Z224" s="16"/>
      <c r="AA224" s="41"/>
      <c r="AB224" s="41"/>
      <c r="AC224" s="16"/>
      <c r="AD224" s="41"/>
      <c r="AE224" s="41"/>
      <c r="AF224" s="16"/>
      <c r="AG224" s="41"/>
      <c r="AH224" s="41"/>
      <c r="AI224" s="16"/>
      <c r="AJ224" s="41"/>
      <c r="AK224" s="41"/>
      <c r="AL224" s="16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16"/>
      <c r="AZ224" s="16"/>
      <c r="BA224" s="16"/>
      <c r="BB224" s="16"/>
      <c r="BC224" s="16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</row>
    <row r="225" spans="1:143" s="44" customFormat="1" ht="12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16"/>
      <c r="U225" s="41"/>
      <c r="V225" s="41"/>
      <c r="W225" s="16"/>
      <c r="X225" s="41"/>
      <c r="Y225" s="41"/>
      <c r="Z225" s="16"/>
      <c r="AA225" s="41"/>
      <c r="AB225" s="41"/>
      <c r="AC225" s="16"/>
      <c r="AD225" s="41"/>
      <c r="AE225" s="41"/>
      <c r="AF225" s="16"/>
      <c r="AG225" s="41"/>
      <c r="AH225" s="41"/>
      <c r="AI225" s="16"/>
      <c r="AJ225" s="41"/>
      <c r="AK225" s="41"/>
      <c r="AL225" s="16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16"/>
      <c r="AZ225" s="16"/>
      <c r="BA225" s="16"/>
      <c r="BB225" s="16"/>
      <c r="BC225" s="16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</row>
    <row r="226" spans="1:143" s="44" customFormat="1" ht="12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16"/>
      <c r="U226" s="41"/>
      <c r="V226" s="41"/>
      <c r="W226" s="16"/>
      <c r="X226" s="41"/>
      <c r="Y226" s="41"/>
      <c r="Z226" s="16"/>
      <c r="AA226" s="41"/>
      <c r="AB226" s="41"/>
      <c r="AC226" s="16"/>
      <c r="AD226" s="41"/>
      <c r="AE226" s="41"/>
      <c r="AF226" s="16"/>
      <c r="AG226" s="41"/>
      <c r="AH226" s="41"/>
      <c r="AI226" s="16"/>
      <c r="AJ226" s="41"/>
      <c r="AK226" s="41"/>
      <c r="AL226" s="16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16"/>
      <c r="AZ226" s="16"/>
      <c r="BA226" s="16"/>
      <c r="BB226" s="16"/>
      <c r="BC226" s="16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</row>
    <row r="227" spans="1:143" s="44" customFormat="1" ht="12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16"/>
      <c r="U227" s="41"/>
      <c r="V227" s="41"/>
      <c r="W227" s="16"/>
      <c r="X227" s="41"/>
      <c r="Y227" s="41"/>
      <c r="Z227" s="16"/>
      <c r="AA227" s="41"/>
      <c r="AB227" s="41"/>
      <c r="AC227" s="16"/>
      <c r="AD227" s="41"/>
      <c r="AE227" s="41"/>
      <c r="AF227" s="16"/>
      <c r="AG227" s="41"/>
      <c r="AH227" s="41"/>
      <c r="AI227" s="16"/>
      <c r="AJ227" s="41"/>
      <c r="AK227" s="41"/>
      <c r="AL227" s="16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16"/>
      <c r="AZ227" s="16"/>
      <c r="BA227" s="16"/>
      <c r="BB227" s="16"/>
      <c r="BC227" s="16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</row>
    <row r="228" spans="1:143" s="44" customFormat="1" ht="12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16"/>
      <c r="U228" s="41"/>
      <c r="V228" s="41"/>
      <c r="W228" s="16"/>
      <c r="X228" s="41"/>
      <c r="Y228" s="41"/>
      <c r="Z228" s="16"/>
      <c r="AA228" s="41"/>
      <c r="AB228" s="41"/>
      <c r="AC228" s="16"/>
      <c r="AD228" s="41"/>
      <c r="AE228" s="41"/>
      <c r="AF228" s="16"/>
      <c r="AG228" s="41"/>
      <c r="AH228" s="41"/>
      <c r="AI228" s="16"/>
      <c r="AJ228" s="41"/>
      <c r="AK228" s="41"/>
      <c r="AL228" s="16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16"/>
      <c r="AZ228" s="16"/>
      <c r="BA228" s="16"/>
      <c r="BB228" s="16"/>
      <c r="BC228" s="16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</row>
    <row r="229" spans="1:143" s="44" customFormat="1" ht="12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16"/>
      <c r="U229" s="41"/>
      <c r="V229" s="41"/>
      <c r="W229" s="16"/>
      <c r="X229" s="41"/>
      <c r="Y229" s="41"/>
      <c r="Z229" s="16"/>
      <c r="AA229" s="41"/>
      <c r="AB229" s="41"/>
      <c r="AC229" s="16"/>
      <c r="AD229" s="41"/>
      <c r="AE229" s="41"/>
      <c r="AF229" s="16"/>
      <c r="AG229" s="41"/>
      <c r="AH229" s="41"/>
      <c r="AI229" s="16"/>
      <c r="AJ229" s="41"/>
      <c r="AK229" s="41"/>
      <c r="AL229" s="16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16"/>
      <c r="AZ229" s="16"/>
      <c r="BA229" s="16"/>
      <c r="BB229" s="16"/>
      <c r="BC229" s="16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</row>
    <row r="230" spans="1:143" s="44" customFormat="1" ht="12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16"/>
      <c r="U230" s="41"/>
      <c r="V230" s="41"/>
      <c r="W230" s="16"/>
      <c r="X230" s="41"/>
      <c r="Y230" s="41"/>
      <c r="Z230" s="16"/>
      <c r="AA230" s="41"/>
      <c r="AB230" s="41"/>
      <c r="AC230" s="16"/>
      <c r="AD230" s="41"/>
      <c r="AE230" s="41"/>
      <c r="AF230" s="16"/>
      <c r="AG230" s="41"/>
      <c r="AH230" s="41"/>
      <c r="AI230" s="16"/>
      <c r="AJ230" s="41"/>
      <c r="AK230" s="41"/>
      <c r="AL230" s="16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16"/>
      <c r="AZ230" s="16"/>
      <c r="BA230" s="16"/>
      <c r="BB230" s="16"/>
      <c r="BC230" s="16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</row>
    <row r="231" spans="1:143" s="44" customFormat="1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16"/>
      <c r="U231" s="41"/>
      <c r="V231" s="41"/>
      <c r="W231" s="16"/>
      <c r="X231" s="41"/>
      <c r="Y231" s="41"/>
      <c r="Z231" s="16"/>
      <c r="AA231" s="41"/>
      <c r="AB231" s="41"/>
      <c r="AC231" s="16"/>
      <c r="AD231" s="41"/>
      <c r="AE231" s="41"/>
      <c r="AF231" s="16"/>
      <c r="AG231" s="41"/>
      <c r="AH231" s="41"/>
      <c r="AI231" s="16"/>
      <c r="AJ231" s="41"/>
      <c r="AK231" s="41"/>
      <c r="AL231" s="16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16"/>
      <c r="AZ231" s="16"/>
      <c r="BA231" s="16"/>
      <c r="BB231" s="16"/>
      <c r="BC231" s="16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</row>
    <row r="232" spans="1:143" s="44" customFormat="1" ht="12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16"/>
      <c r="U232" s="41"/>
      <c r="V232" s="41"/>
      <c r="W232" s="16"/>
      <c r="X232" s="41"/>
      <c r="Y232" s="41"/>
      <c r="Z232" s="16"/>
      <c r="AA232" s="41"/>
      <c r="AB232" s="41"/>
      <c r="AC232" s="16"/>
      <c r="AD232" s="41"/>
      <c r="AE232" s="41"/>
      <c r="AF232" s="16"/>
      <c r="AG232" s="41"/>
      <c r="AH232" s="41"/>
      <c r="AI232" s="16"/>
      <c r="AJ232" s="41"/>
      <c r="AK232" s="41"/>
      <c r="AL232" s="16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16"/>
      <c r="AZ232" s="16"/>
      <c r="BA232" s="16"/>
      <c r="BB232" s="16"/>
      <c r="BC232" s="16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</row>
    <row r="233" spans="1:143" s="44" customFormat="1" ht="12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16"/>
      <c r="U233" s="41"/>
      <c r="V233" s="41"/>
      <c r="W233" s="16"/>
      <c r="X233" s="41"/>
      <c r="Y233" s="41"/>
      <c r="Z233" s="16"/>
      <c r="AA233" s="41"/>
      <c r="AB233" s="41"/>
      <c r="AC233" s="16"/>
      <c r="AD233" s="41"/>
      <c r="AE233" s="41"/>
      <c r="AF233" s="16"/>
      <c r="AG233" s="41"/>
      <c r="AH233" s="41"/>
      <c r="AI233" s="16"/>
      <c r="AJ233" s="41"/>
      <c r="AK233" s="41"/>
      <c r="AL233" s="16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16"/>
      <c r="AZ233" s="16"/>
      <c r="BA233" s="16"/>
      <c r="BB233" s="16"/>
      <c r="BC233" s="16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</row>
    <row r="234" spans="1:143" s="44" customFormat="1" ht="12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16"/>
      <c r="U234" s="41"/>
      <c r="V234" s="41"/>
      <c r="W234" s="16"/>
      <c r="X234" s="41"/>
      <c r="Y234" s="41"/>
      <c r="Z234" s="16"/>
      <c r="AA234" s="41"/>
      <c r="AB234" s="41"/>
      <c r="AC234" s="16"/>
      <c r="AD234" s="41"/>
      <c r="AE234" s="41"/>
      <c r="AF234" s="16"/>
      <c r="AG234" s="41"/>
      <c r="AH234" s="41"/>
      <c r="AI234" s="16"/>
      <c r="AJ234" s="41"/>
      <c r="AK234" s="41"/>
      <c r="AL234" s="16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16"/>
      <c r="AZ234" s="16"/>
      <c r="BA234" s="16"/>
      <c r="BB234" s="16"/>
      <c r="BC234" s="16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</row>
    <row r="235" spans="1:143" s="44" customFormat="1" ht="12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16"/>
      <c r="U235" s="41"/>
      <c r="V235" s="41"/>
      <c r="W235" s="16"/>
      <c r="X235" s="41"/>
      <c r="Y235" s="41"/>
      <c r="Z235" s="16"/>
      <c r="AA235" s="41"/>
      <c r="AB235" s="41"/>
      <c r="AC235" s="16"/>
      <c r="AD235" s="41"/>
      <c r="AE235" s="41"/>
      <c r="AF235" s="16"/>
      <c r="AG235" s="41"/>
      <c r="AH235" s="41"/>
      <c r="AI235" s="16"/>
      <c r="AJ235" s="41"/>
      <c r="AK235" s="41"/>
      <c r="AL235" s="16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16"/>
      <c r="AZ235" s="16"/>
      <c r="BA235" s="16"/>
      <c r="BB235" s="16"/>
      <c r="BC235" s="16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</row>
    <row r="236" spans="1:143" s="44" customFormat="1" ht="12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16"/>
      <c r="U236" s="41"/>
      <c r="V236" s="41"/>
      <c r="W236" s="16"/>
      <c r="X236" s="41"/>
      <c r="Y236" s="41"/>
      <c r="Z236" s="16"/>
      <c r="AA236" s="41"/>
      <c r="AB236" s="41"/>
      <c r="AC236" s="16"/>
      <c r="AD236" s="41"/>
      <c r="AE236" s="41"/>
      <c r="AF236" s="16"/>
      <c r="AG236" s="41"/>
      <c r="AH236" s="41"/>
      <c r="AI236" s="16"/>
      <c r="AJ236" s="41"/>
      <c r="AK236" s="41"/>
      <c r="AL236" s="16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16"/>
      <c r="AZ236" s="16"/>
      <c r="BA236" s="16"/>
      <c r="BB236" s="16"/>
      <c r="BC236" s="16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</row>
    <row r="237" spans="1:143" s="44" customFormat="1" ht="12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16"/>
      <c r="U237" s="41"/>
      <c r="V237" s="41"/>
      <c r="W237" s="16"/>
      <c r="X237" s="41"/>
      <c r="Y237" s="41"/>
      <c r="Z237" s="16"/>
      <c r="AA237" s="41"/>
      <c r="AB237" s="41"/>
      <c r="AC237" s="16"/>
      <c r="AD237" s="41"/>
      <c r="AE237" s="41"/>
      <c r="AF237" s="16"/>
      <c r="AG237" s="41"/>
      <c r="AH237" s="41"/>
      <c r="AI237" s="16"/>
      <c r="AJ237" s="41"/>
      <c r="AK237" s="41"/>
      <c r="AL237" s="16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16"/>
      <c r="AZ237" s="16"/>
      <c r="BA237" s="16"/>
      <c r="BB237" s="16"/>
      <c r="BC237" s="16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</row>
    <row r="238" spans="1:143" s="44" customFormat="1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16"/>
      <c r="U238" s="41"/>
      <c r="V238" s="41"/>
      <c r="W238" s="16"/>
      <c r="X238" s="41"/>
      <c r="Y238" s="41"/>
      <c r="Z238" s="16"/>
      <c r="AA238" s="41"/>
      <c r="AB238" s="41"/>
      <c r="AC238" s="16"/>
      <c r="AD238" s="41"/>
      <c r="AE238" s="41"/>
      <c r="AF238" s="16"/>
      <c r="AG238" s="41"/>
      <c r="AH238" s="41"/>
      <c r="AI238" s="16"/>
      <c r="AJ238" s="41"/>
      <c r="AK238" s="41"/>
      <c r="AL238" s="16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16"/>
      <c r="AZ238" s="16"/>
      <c r="BA238" s="16"/>
      <c r="BB238" s="16"/>
      <c r="BC238" s="16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</row>
    <row r="239" spans="1:143" s="44" customFormat="1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16"/>
      <c r="U239" s="41"/>
      <c r="V239" s="41"/>
      <c r="W239" s="16"/>
      <c r="X239" s="41"/>
      <c r="Y239" s="41"/>
      <c r="Z239" s="16"/>
      <c r="AA239" s="41"/>
      <c r="AB239" s="41"/>
      <c r="AC239" s="16"/>
      <c r="AD239" s="41"/>
      <c r="AE239" s="41"/>
      <c r="AF239" s="16"/>
      <c r="AG239" s="41"/>
      <c r="AH239" s="41"/>
      <c r="AI239" s="16"/>
      <c r="AJ239" s="41"/>
      <c r="AK239" s="41"/>
      <c r="AL239" s="16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16"/>
      <c r="AZ239" s="16"/>
      <c r="BA239" s="16"/>
      <c r="BB239" s="16"/>
      <c r="BC239" s="16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</row>
    <row r="240" spans="1:143" s="44" customFormat="1" ht="12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16"/>
      <c r="U240" s="41"/>
      <c r="V240" s="41"/>
      <c r="W240" s="16"/>
      <c r="X240" s="41"/>
      <c r="Y240" s="41"/>
      <c r="Z240" s="16"/>
      <c r="AA240" s="41"/>
      <c r="AB240" s="41"/>
      <c r="AC240" s="16"/>
      <c r="AD240" s="41"/>
      <c r="AE240" s="41"/>
      <c r="AF240" s="16"/>
      <c r="AG240" s="41"/>
      <c r="AH240" s="41"/>
      <c r="AI240" s="16"/>
      <c r="AJ240" s="41"/>
      <c r="AK240" s="41"/>
      <c r="AL240" s="16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16"/>
      <c r="AZ240" s="16"/>
      <c r="BA240" s="16"/>
      <c r="BB240" s="16"/>
      <c r="BC240" s="16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</row>
    <row r="241" spans="1:143" s="44" customFormat="1" ht="12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16"/>
      <c r="U241" s="41"/>
      <c r="V241" s="41"/>
      <c r="W241" s="16"/>
      <c r="X241" s="41"/>
      <c r="Y241" s="41"/>
      <c r="Z241" s="16"/>
      <c r="AA241" s="41"/>
      <c r="AB241" s="41"/>
      <c r="AC241" s="16"/>
      <c r="AD241" s="41"/>
      <c r="AE241" s="41"/>
      <c r="AF241" s="16"/>
      <c r="AG241" s="41"/>
      <c r="AH241" s="41"/>
      <c r="AI241" s="16"/>
      <c r="AJ241" s="41"/>
      <c r="AK241" s="41"/>
      <c r="AL241" s="16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16"/>
      <c r="AZ241" s="16"/>
      <c r="BA241" s="16"/>
      <c r="BB241" s="16"/>
      <c r="BC241" s="16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</row>
    <row r="242" spans="1:143" s="44" customFormat="1" ht="12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16"/>
      <c r="U242" s="41"/>
      <c r="V242" s="41"/>
      <c r="W242" s="16"/>
      <c r="X242" s="41"/>
      <c r="Y242" s="41"/>
      <c r="Z242" s="16"/>
      <c r="AA242" s="41"/>
      <c r="AB242" s="41"/>
      <c r="AC242" s="16"/>
      <c r="AD242" s="41"/>
      <c r="AE242" s="41"/>
      <c r="AF242" s="16"/>
      <c r="AG242" s="41"/>
      <c r="AH242" s="41"/>
      <c r="AI242" s="16"/>
      <c r="AJ242" s="41"/>
      <c r="AK242" s="41"/>
      <c r="AL242" s="16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16"/>
      <c r="AZ242" s="16"/>
      <c r="BA242" s="16"/>
      <c r="BB242" s="16"/>
      <c r="BC242" s="16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</row>
    <row r="243" spans="1:143" s="44" customFormat="1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16"/>
      <c r="U243" s="41"/>
      <c r="V243" s="41"/>
      <c r="W243" s="16"/>
      <c r="X243" s="41"/>
      <c r="Y243" s="41"/>
      <c r="Z243" s="16"/>
      <c r="AA243" s="41"/>
      <c r="AB243" s="41"/>
      <c r="AC243" s="16"/>
      <c r="AD243" s="41"/>
      <c r="AE243" s="41"/>
      <c r="AF243" s="16"/>
      <c r="AG243" s="41"/>
      <c r="AH243" s="41"/>
      <c r="AI243" s="16"/>
      <c r="AJ243" s="41"/>
      <c r="AK243" s="41"/>
      <c r="AL243" s="16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16"/>
      <c r="AZ243" s="16"/>
      <c r="BA243" s="16"/>
      <c r="BB243" s="16"/>
      <c r="BC243" s="16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</row>
    <row r="244" spans="1:143" s="44" customFormat="1" ht="12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16"/>
      <c r="U244" s="41"/>
      <c r="V244" s="41"/>
      <c r="W244" s="16"/>
      <c r="X244" s="41"/>
      <c r="Y244" s="41"/>
      <c r="Z244" s="16"/>
      <c r="AA244" s="41"/>
      <c r="AB244" s="41"/>
      <c r="AC244" s="16"/>
      <c r="AD244" s="41"/>
      <c r="AE244" s="41"/>
      <c r="AF244" s="16"/>
      <c r="AG244" s="41"/>
      <c r="AH244" s="41"/>
      <c r="AI244" s="16"/>
      <c r="AJ244" s="41"/>
      <c r="AK244" s="41"/>
      <c r="AL244" s="16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16"/>
      <c r="AZ244" s="16"/>
      <c r="BA244" s="16"/>
      <c r="BB244" s="16"/>
      <c r="BC244" s="16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</row>
    <row r="245" spans="1:143" s="44" customFormat="1" ht="12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16"/>
      <c r="U245" s="41"/>
      <c r="V245" s="41"/>
      <c r="W245" s="16"/>
      <c r="X245" s="41"/>
      <c r="Y245" s="41"/>
      <c r="Z245" s="16"/>
      <c r="AA245" s="41"/>
      <c r="AB245" s="41"/>
      <c r="AC245" s="16"/>
      <c r="AD245" s="41"/>
      <c r="AE245" s="41"/>
      <c r="AF245" s="16"/>
      <c r="AG245" s="41"/>
      <c r="AH245" s="41"/>
      <c r="AI245" s="16"/>
      <c r="AJ245" s="41"/>
      <c r="AK245" s="41"/>
      <c r="AL245" s="16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16"/>
      <c r="AZ245" s="16"/>
      <c r="BA245" s="16"/>
      <c r="BB245" s="16"/>
      <c r="BC245" s="16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</row>
    <row r="246" spans="1:143" s="44" customFormat="1" ht="12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16"/>
      <c r="U246" s="41"/>
      <c r="V246" s="41"/>
      <c r="W246" s="16"/>
      <c r="X246" s="41"/>
      <c r="Y246" s="41"/>
      <c r="Z246" s="16"/>
      <c r="AA246" s="41"/>
      <c r="AB246" s="41"/>
      <c r="AC246" s="16"/>
      <c r="AD246" s="41"/>
      <c r="AE246" s="41"/>
      <c r="AF246" s="16"/>
      <c r="AG246" s="41"/>
      <c r="AH246" s="41"/>
      <c r="AI246" s="16"/>
      <c r="AJ246" s="41"/>
      <c r="AK246" s="41"/>
      <c r="AL246" s="16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16"/>
      <c r="AZ246" s="16"/>
      <c r="BA246" s="16"/>
      <c r="BB246" s="16"/>
      <c r="BC246" s="16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</row>
    <row r="247" spans="1:143" s="44" customFormat="1" ht="12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16"/>
      <c r="U247" s="41"/>
      <c r="V247" s="41"/>
      <c r="W247" s="16"/>
      <c r="X247" s="41"/>
      <c r="Y247" s="41"/>
      <c r="Z247" s="16"/>
      <c r="AA247" s="41"/>
      <c r="AB247" s="41"/>
      <c r="AC247" s="16"/>
      <c r="AD247" s="41"/>
      <c r="AE247" s="41"/>
      <c r="AF247" s="16"/>
      <c r="AG247" s="41"/>
      <c r="AH247" s="41"/>
      <c r="AI247" s="16"/>
      <c r="AJ247" s="41"/>
      <c r="AK247" s="41"/>
      <c r="AL247" s="16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16"/>
      <c r="AZ247" s="16"/>
      <c r="BA247" s="16"/>
      <c r="BB247" s="16"/>
      <c r="BC247" s="16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</row>
    <row r="248" spans="1:143" s="44" customFormat="1" ht="12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16"/>
      <c r="U248" s="41"/>
      <c r="V248" s="41"/>
      <c r="W248" s="16"/>
      <c r="X248" s="41"/>
      <c r="Y248" s="41"/>
      <c r="Z248" s="16"/>
      <c r="AA248" s="41"/>
      <c r="AB248" s="41"/>
      <c r="AC248" s="16"/>
      <c r="AD248" s="41"/>
      <c r="AE248" s="41"/>
      <c r="AF248" s="16"/>
      <c r="AG248" s="41"/>
      <c r="AH248" s="41"/>
      <c r="AI248" s="16"/>
      <c r="AJ248" s="41"/>
      <c r="AK248" s="41"/>
      <c r="AL248" s="16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16"/>
      <c r="AZ248" s="16"/>
      <c r="BA248" s="16"/>
      <c r="BB248" s="16"/>
      <c r="BC248" s="16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</row>
    <row r="249" spans="1:143" s="44" customFormat="1" ht="12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16"/>
      <c r="U249" s="41"/>
      <c r="V249" s="41"/>
      <c r="W249" s="16"/>
      <c r="X249" s="41"/>
      <c r="Y249" s="41"/>
      <c r="Z249" s="16"/>
      <c r="AA249" s="41"/>
      <c r="AB249" s="41"/>
      <c r="AC249" s="16"/>
      <c r="AD249" s="41"/>
      <c r="AE249" s="41"/>
      <c r="AF249" s="16"/>
      <c r="AG249" s="41"/>
      <c r="AH249" s="41"/>
      <c r="AI249" s="16"/>
      <c r="AJ249" s="41"/>
      <c r="AK249" s="41"/>
      <c r="AL249" s="16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16"/>
      <c r="AZ249" s="16"/>
      <c r="BA249" s="16"/>
      <c r="BB249" s="16"/>
      <c r="BC249" s="16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</row>
    <row r="250" spans="1:143" s="44" customFormat="1" ht="12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16"/>
      <c r="U250" s="41"/>
      <c r="V250" s="41"/>
      <c r="W250" s="16"/>
      <c r="X250" s="41"/>
      <c r="Y250" s="41"/>
      <c r="Z250" s="16"/>
      <c r="AA250" s="41"/>
      <c r="AB250" s="41"/>
      <c r="AC250" s="16"/>
      <c r="AD250" s="41"/>
      <c r="AE250" s="41"/>
      <c r="AF250" s="16"/>
      <c r="AG250" s="41"/>
      <c r="AH250" s="41"/>
      <c r="AI250" s="16"/>
      <c r="AJ250" s="41"/>
      <c r="AK250" s="41"/>
      <c r="AL250" s="16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16"/>
      <c r="AZ250" s="16"/>
      <c r="BA250" s="16"/>
      <c r="BB250" s="16"/>
      <c r="BC250" s="16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</row>
    <row r="251" spans="1:143" s="44" customFormat="1" ht="12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16"/>
      <c r="U251" s="41"/>
      <c r="V251" s="41"/>
      <c r="W251" s="16"/>
      <c r="X251" s="41"/>
      <c r="Y251" s="41"/>
      <c r="Z251" s="16"/>
      <c r="AA251" s="41"/>
      <c r="AB251" s="41"/>
      <c r="AC251" s="16"/>
      <c r="AD251" s="41"/>
      <c r="AE251" s="41"/>
      <c r="AF251" s="16"/>
      <c r="AG251" s="41"/>
      <c r="AH251" s="41"/>
      <c r="AI251" s="16"/>
      <c r="AJ251" s="41"/>
      <c r="AK251" s="41"/>
      <c r="AL251" s="16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16"/>
      <c r="AZ251" s="16"/>
      <c r="BA251" s="16"/>
      <c r="BB251" s="16"/>
      <c r="BC251" s="16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</row>
    <row r="252" spans="1:143" s="44" customFormat="1" ht="12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16"/>
      <c r="U252" s="41"/>
      <c r="V252" s="41"/>
      <c r="W252" s="16"/>
      <c r="X252" s="41"/>
      <c r="Y252" s="41"/>
      <c r="Z252" s="16"/>
      <c r="AA252" s="41"/>
      <c r="AB252" s="41"/>
      <c r="AC252" s="16"/>
      <c r="AD252" s="41"/>
      <c r="AE252" s="41"/>
      <c r="AF252" s="16"/>
      <c r="AG252" s="41"/>
      <c r="AH252" s="41"/>
      <c r="AI252" s="16"/>
      <c r="AJ252" s="41"/>
      <c r="AK252" s="41"/>
      <c r="AL252" s="16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16"/>
      <c r="AZ252" s="16"/>
      <c r="BA252" s="16"/>
      <c r="BB252" s="16"/>
      <c r="BC252" s="16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</row>
    <row r="253" spans="1:143" s="44" customFormat="1" ht="12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16"/>
      <c r="U253" s="41"/>
      <c r="V253" s="41"/>
      <c r="W253" s="16"/>
      <c r="X253" s="41"/>
      <c r="Y253" s="41"/>
      <c r="Z253" s="16"/>
      <c r="AA253" s="41"/>
      <c r="AB253" s="41"/>
      <c r="AC253" s="16"/>
      <c r="AD253" s="41"/>
      <c r="AE253" s="41"/>
      <c r="AF253" s="16"/>
      <c r="AG253" s="41"/>
      <c r="AH253" s="41"/>
      <c r="AI253" s="16"/>
      <c r="AJ253" s="41"/>
      <c r="AK253" s="41"/>
      <c r="AL253" s="16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16"/>
      <c r="AZ253" s="16"/>
      <c r="BA253" s="16"/>
      <c r="BB253" s="16"/>
      <c r="BC253" s="16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</row>
    <row r="254" spans="1:143" s="44" customFormat="1" ht="12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16"/>
      <c r="U254" s="41"/>
      <c r="V254" s="41"/>
      <c r="W254" s="16"/>
      <c r="X254" s="41"/>
      <c r="Y254" s="41"/>
      <c r="Z254" s="16"/>
      <c r="AA254" s="41"/>
      <c r="AB254" s="41"/>
      <c r="AC254" s="16"/>
      <c r="AD254" s="41"/>
      <c r="AE254" s="41"/>
      <c r="AF254" s="16"/>
      <c r="AG254" s="41"/>
      <c r="AH254" s="41"/>
      <c r="AI254" s="16"/>
      <c r="AJ254" s="41"/>
      <c r="AK254" s="41"/>
      <c r="AL254" s="16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16"/>
      <c r="AZ254" s="16"/>
      <c r="BA254" s="16"/>
      <c r="BB254" s="16"/>
      <c r="BC254" s="16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</row>
    <row r="255" spans="1:143" s="44" customFormat="1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16"/>
      <c r="U255" s="41"/>
      <c r="V255" s="41"/>
      <c r="W255" s="16"/>
      <c r="X255" s="41"/>
      <c r="Y255" s="41"/>
      <c r="Z255" s="16"/>
      <c r="AA255" s="41"/>
      <c r="AB255" s="41"/>
      <c r="AC255" s="16"/>
      <c r="AD255" s="41"/>
      <c r="AE255" s="41"/>
      <c r="AF255" s="16"/>
      <c r="AG255" s="41"/>
      <c r="AH255" s="41"/>
      <c r="AI255" s="16"/>
      <c r="AJ255" s="41"/>
      <c r="AK255" s="41"/>
      <c r="AL255" s="16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16"/>
      <c r="AZ255" s="16"/>
      <c r="BA255" s="16"/>
      <c r="BB255" s="16"/>
      <c r="BC255" s="16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</row>
    <row r="256" spans="1:143" s="44" customFormat="1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16"/>
      <c r="U256" s="41"/>
      <c r="V256" s="41"/>
      <c r="W256" s="16"/>
      <c r="X256" s="41"/>
      <c r="Y256" s="41"/>
      <c r="Z256" s="16"/>
      <c r="AA256" s="41"/>
      <c r="AB256" s="41"/>
      <c r="AC256" s="16"/>
      <c r="AD256" s="41"/>
      <c r="AE256" s="41"/>
      <c r="AF256" s="16"/>
      <c r="AG256" s="41"/>
      <c r="AH256" s="41"/>
      <c r="AI256" s="16"/>
      <c r="AJ256" s="41"/>
      <c r="AK256" s="41"/>
      <c r="AL256" s="16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16"/>
      <c r="AZ256" s="16"/>
      <c r="BA256" s="16"/>
      <c r="BB256" s="16"/>
      <c r="BC256" s="16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</row>
    <row r="257" spans="1:143" s="44" customFormat="1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16"/>
      <c r="U257" s="41"/>
      <c r="V257" s="41"/>
      <c r="W257" s="16"/>
      <c r="X257" s="41"/>
      <c r="Y257" s="41"/>
      <c r="Z257" s="16"/>
      <c r="AA257" s="41"/>
      <c r="AB257" s="41"/>
      <c r="AC257" s="16"/>
      <c r="AD257" s="41"/>
      <c r="AE257" s="41"/>
      <c r="AF257" s="16"/>
      <c r="AG257" s="41"/>
      <c r="AH257" s="41"/>
      <c r="AI257" s="16"/>
      <c r="AJ257" s="41"/>
      <c r="AK257" s="41"/>
      <c r="AL257" s="16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16"/>
      <c r="AZ257" s="16"/>
      <c r="BA257" s="16"/>
      <c r="BB257" s="16"/>
      <c r="BC257" s="16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3"/>
      <c r="CU257" s="43"/>
      <c r="CV257" s="43"/>
      <c r="CW257" s="41"/>
      <c r="CX257" s="41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</row>
    <row r="258" spans="1:147" s="44" customFormat="1" ht="13.5" customHeight="1">
      <c r="A258" s="41"/>
      <c r="B258" s="341"/>
      <c r="C258" s="341"/>
      <c r="D258" s="341"/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105"/>
      <c r="Q258" s="111"/>
      <c r="R258" s="111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103"/>
      <c r="AF258" s="103"/>
      <c r="AG258" s="92"/>
      <c r="AH258" s="103"/>
      <c r="AI258" s="103"/>
      <c r="AJ258" s="92"/>
      <c r="AK258" s="103"/>
      <c r="AL258" s="103"/>
      <c r="AM258" s="92"/>
      <c r="AN258" s="102"/>
      <c r="AO258" s="102"/>
      <c r="AP258" s="103"/>
      <c r="AQ258" s="103"/>
      <c r="AR258" s="103"/>
      <c r="AS258" s="103"/>
      <c r="AT258" s="41"/>
      <c r="AU258" s="41"/>
      <c r="AV258" s="41"/>
      <c r="AW258" s="41"/>
      <c r="AX258" s="41"/>
      <c r="AY258" s="41"/>
      <c r="AZ258" s="16"/>
      <c r="BA258" s="16"/>
      <c r="BB258" s="16"/>
      <c r="BC258" s="16"/>
      <c r="BD258" s="16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</row>
    <row r="259" spans="1:143" s="44" customFormat="1" ht="13.5" customHeight="1">
      <c r="A259" s="41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103"/>
      <c r="P259" s="92"/>
      <c r="Q259" s="103"/>
      <c r="R259" s="92"/>
      <c r="S259" s="92"/>
      <c r="T259" s="92"/>
      <c r="U259" s="92"/>
      <c r="V259" s="92"/>
      <c r="W259" s="92"/>
      <c r="X259" s="101"/>
      <c r="Y259" s="92"/>
      <c r="Z259" s="92"/>
      <c r="AA259" s="92"/>
      <c r="AB259" s="92"/>
      <c r="AC259" s="92"/>
      <c r="AD259" s="103"/>
      <c r="AE259" s="103"/>
      <c r="AF259" s="92"/>
      <c r="AG259" s="103"/>
      <c r="AH259" s="103"/>
      <c r="AI259" s="92"/>
      <c r="AJ259" s="103"/>
      <c r="AK259" s="103"/>
      <c r="AL259" s="92"/>
      <c r="AM259" s="102"/>
      <c r="AN259" s="102"/>
      <c r="AO259" s="103"/>
      <c r="AP259" s="103"/>
      <c r="AQ259" s="103"/>
      <c r="AR259" s="103"/>
      <c r="AS259" s="103"/>
      <c r="AT259" s="41"/>
      <c r="AU259" s="41"/>
      <c r="AV259" s="41"/>
      <c r="AW259" s="41"/>
      <c r="AX259" s="41"/>
      <c r="AY259" s="16"/>
      <c r="AZ259" s="16"/>
      <c r="BA259" s="16"/>
      <c r="BB259" s="16"/>
      <c r="BC259" s="16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</row>
    <row r="260" spans="1:143" s="44" customFormat="1" ht="12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16"/>
      <c r="U260" s="41"/>
      <c r="V260" s="41"/>
      <c r="W260" s="16"/>
      <c r="X260" s="41"/>
      <c r="Y260" s="41"/>
      <c r="Z260" s="16"/>
      <c r="AA260" s="41"/>
      <c r="AB260" s="41"/>
      <c r="AC260" s="16"/>
      <c r="AD260" s="41"/>
      <c r="AE260" s="41"/>
      <c r="AF260" s="16"/>
      <c r="AG260" s="41"/>
      <c r="AH260" s="41"/>
      <c r="AI260" s="16"/>
      <c r="AJ260" s="41"/>
      <c r="AK260" s="41"/>
      <c r="AL260" s="16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16"/>
      <c r="AZ260" s="16"/>
      <c r="BA260" s="16"/>
      <c r="BB260" s="16"/>
      <c r="BC260" s="16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</row>
    <row r="261" spans="1:143" s="44" customFormat="1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16"/>
      <c r="U261" s="41"/>
      <c r="V261" s="41"/>
      <c r="W261" s="16"/>
      <c r="X261" s="41"/>
      <c r="Y261" s="41"/>
      <c r="Z261" s="16"/>
      <c r="AA261" s="41"/>
      <c r="AB261" s="41"/>
      <c r="AC261" s="16"/>
      <c r="AD261" s="41"/>
      <c r="AE261" s="41"/>
      <c r="AF261" s="16"/>
      <c r="AG261" s="41"/>
      <c r="AH261" s="41"/>
      <c r="AI261" s="16"/>
      <c r="AJ261" s="41"/>
      <c r="AK261" s="41"/>
      <c r="AL261" s="16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16"/>
      <c r="AZ261" s="16"/>
      <c r="BA261" s="16"/>
      <c r="BB261" s="16"/>
      <c r="BC261" s="16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</row>
    <row r="262" spans="1:143" s="44" customFormat="1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16"/>
      <c r="U262" s="41"/>
      <c r="V262" s="41"/>
      <c r="W262" s="16"/>
      <c r="X262" s="41"/>
      <c r="Y262" s="41"/>
      <c r="Z262" s="16"/>
      <c r="AA262" s="41"/>
      <c r="AB262" s="41"/>
      <c r="AC262" s="16"/>
      <c r="AD262" s="41"/>
      <c r="AE262" s="41"/>
      <c r="AF262" s="16"/>
      <c r="AG262" s="41"/>
      <c r="AH262" s="41"/>
      <c r="AI262" s="16"/>
      <c r="AJ262" s="41"/>
      <c r="AK262" s="41"/>
      <c r="AL262" s="16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16"/>
      <c r="AZ262" s="16"/>
      <c r="BA262" s="16"/>
      <c r="BB262" s="16"/>
      <c r="BC262" s="16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</row>
    <row r="263" spans="1:143" s="44" customFormat="1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16"/>
      <c r="U263" s="41"/>
      <c r="V263" s="41"/>
      <c r="W263" s="16"/>
      <c r="X263" s="41"/>
      <c r="Y263" s="41"/>
      <c r="Z263" s="16"/>
      <c r="AA263" s="41"/>
      <c r="AB263" s="41"/>
      <c r="AC263" s="16"/>
      <c r="AD263" s="41"/>
      <c r="AE263" s="41"/>
      <c r="AF263" s="16"/>
      <c r="AG263" s="41"/>
      <c r="AH263" s="41"/>
      <c r="AI263" s="16"/>
      <c r="AJ263" s="41"/>
      <c r="AK263" s="41"/>
      <c r="AL263" s="16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16"/>
      <c r="AZ263" s="16"/>
      <c r="BA263" s="16"/>
      <c r="BB263" s="16"/>
      <c r="BC263" s="16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</row>
    <row r="264" spans="1:143" s="44" customFormat="1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16"/>
      <c r="U264" s="41"/>
      <c r="V264" s="41"/>
      <c r="W264" s="16"/>
      <c r="X264" s="41"/>
      <c r="Y264" s="41"/>
      <c r="Z264" s="16"/>
      <c r="AA264" s="41"/>
      <c r="AB264" s="41"/>
      <c r="AC264" s="16"/>
      <c r="AD264" s="41"/>
      <c r="AE264" s="41"/>
      <c r="AF264" s="16"/>
      <c r="AG264" s="41"/>
      <c r="AH264" s="41"/>
      <c r="AI264" s="16"/>
      <c r="AJ264" s="41"/>
      <c r="AK264" s="41"/>
      <c r="AL264" s="16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16"/>
      <c r="AZ264" s="16"/>
      <c r="BA264" s="16"/>
      <c r="BB264" s="16"/>
      <c r="BC264" s="16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</row>
    <row r="265" spans="1:143" s="44" customFormat="1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16"/>
      <c r="U265" s="41"/>
      <c r="V265" s="41"/>
      <c r="W265" s="16"/>
      <c r="X265" s="41"/>
      <c r="Y265" s="41"/>
      <c r="Z265" s="16"/>
      <c r="AA265" s="41"/>
      <c r="AB265" s="41"/>
      <c r="AC265" s="16"/>
      <c r="AD265" s="41"/>
      <c r="AE265" s="41"/>
      <c r="AF265" s="16"/>
      <c r="AG265" s="41"/>
      <c r="AH265" s="41"/>
      <c r="AI265" s="16"/>
      <c r="AJ265" s="41"/>
      <c r="AK265" s="41"/>
      <c r="AL265" s="16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16"/>
      <c r="AZ265" s="16"/>
      <c r="BA265" s="16"/>
      <c r="BB265" s="16"/>
      <c r="BC265" s="16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</row>
    <row r="266" spans="1:143" s="44" customFormat="1" ht="12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16"/>
      <c r="U266" s="41"/>
      <c r="V266" s="41"/>
      <c r="W266" s="16"/>
      <c r="X266" s="41"/>
      <c r="Y266" s="41"/>
      <c r="Z266" s="16"/>
      <c r="AA266" s="41"/>
      <c r="AB266" s="41"/>
      <c r="AC266" s="16"/>
      <c r="AD266" s="41"/>
      <c r="AE266" s="41"/>
      <c r="AF266" s="16"/>
      <c r="AG266" s="41"/>
      <c r="AH266" s="41"/>
      <c r="AI266" s="16"/>
      <c r="AJ266" s="41"/>
      <c r="AK266" s="41"/>
      <c r="AL266" s="16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16"/>
      <c r="AZ266" s="16"/>
      <c r="BA266" s="16"/>
      <c r="BB266" s="16"/>
      <c r="BC266" s="16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</row>
    <row r="267" spans="1:143" s="44" customFormat="1" ht="12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16"/>
      <c r="U267" s="41"/>
      <c r="V267" s="41"/>
      <c r="W267" s="16"/>
      <c r="X267" s="41"/>
      <c r="Y267" s="41"/>
      <c r="Z267" s="16"/>
      <c r="AA267" s="41"/>
      <c r="AB267" s="41"/>
      <c r="AC267" s="16"/>
      <c r="AD267" s="41"/>
      <c r="AE267" s="41"/>
      <c r="AF267" s="16"/>
      <c r="AG267" s="41"/>
      <c r="AH267" s="41"/>
      <c r="AI267" s="16"/>
      <c r="AJ267" s="41"/>
      <c r="AK267" s="41"/>
      <c r="AL267" s="16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16"/>
      <c r="AZ267" s="16"/>
      <c r="BA267" s="16"/>
      <c r="BB267" s="16"/>
      <c r="BC267" s="16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</row>
    <row r="268" spans="1:143" s="44" customFormat="1" ht="12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16"/>
      <c r="U268" s="41"/>
      <c r="V268" s="41"/>
      <c r="W268" s="16"/>
      <c r="X268" s="41"/>
      <c r="Y268" s="41"/>
      <c r="Z268" s="16"/>
      <c r="AA268" s="41"/>
      <c r="AB268" s="41"/>
      <c r="AC268" s="16"/>
      <c r="AD268" s="41"/>
      <c r="AE268" s="41"/>
      <c r="AF268" s="16"/>
      <c r="AG268" s="41"/>
      <c r="AH268" s="41"/>
      <c r="AI268" s="16"/>
      <c r="AJ268" s="41"/>
      <c r="AK268" s="41"/>
      <c r="AL268" s="16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16"/>
      <c r="AZ268" s="16"/>
      <c r="BA268" s="16"/>
      <c r="BB268" s="16"/>
      <c r="BC268" s="16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</row>
    <row r="269" spans="1:143" s="44" customFormat="1" ht="12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16"/>
      <c r="U269" s="41"/>
      <c r="V269" s="41"/>
      <c r="W269" s="16"/>
      <c r="X269" s="41"/>
      <c r="Y269" s="41"/>
      <c r="Z269" s="16"/>
      <c r="AA269" s="41"/>
      <c r="AB269" s="41"/>
      <c r="AC269" s="16"/>
      <c r="AD269" s="41"/>
      <c r="AE269" s="41"/>
      <c r="AF269" s="16"/>
      <c r="AG269" s="41"/>
      <c r="AH269" s="41"/>
      <c r="AI269" s="16"/>
      <c r="AJ269" s="41"/>
      <c r="AK269" s="41"/>
      <c r="AL269" s="16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16"/>
      <c r="AZ269" s="16"/>
      <c r="BA269" s="16"/>
      <c r="BB269" s="16"/>
      <c r="BC269" s="16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</row>
    <row r="270" spans="1:143" s="44" customFormat="1" ht="12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16"/>
      <c r="U270" s="41"/>
      <c r="V270" s="41"/>
      <c r="W270" s="16"/>
      <c r="X270" s="41"/>
      <c r="Y270" s="41"/>
      <c r="Z270" s="16"/>
      <c r="AA270" s="41"/>
      <c r="AB270" s="41"/>
      <c r="AC270" s="16"/>
      <c r="AD270" s="41"/>
      <c r="AE270" s="41"/>
      <c r="AF270" s="16"/>
      <c r="AG270" s="41"/>
      <c r="AH270" s="41"/>
      <c r="AI270" s="16"/>
      <c r="AJ270" s="41"/>
      <c r="AK270" s="41"/>
      <c r="AL270" s="16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16"/>
      <c r="AZ270" s="16"/>
      <c r="BA270" s="16"/>
      <c r="BB270" s="16"/>
      <c r="BC270" s="16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</row>
    <row r="271" spans="1:143" s="44" customFormat="1" ht="12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16"/>
      <c r="U271" s="41"/>
      <c r="V271" s="41"/>
      <c r="W271" s="16"/>
      <c r="X271" s="41"/>
      <c r="Y271" s="41"/>
      <c r="Z271" s="16"/>
      <c r="AA271" s="41"/>
      <c r="AB271" s="41"/>
      <c r="AC271" s="16"/>
      <c r="AD271" s="41"/>
      <c r="AE271" s="41"/>
      <c r="AF271" s="16"/>
      <c r="AG271" s="41"/>
      <c r="AH271" s="41"/>
      <c r="AI271" s="16"/>
      <c r="AJ271" s="41"/>
      <c r="AK271" s="41"/>
      <c r="AL271" s="16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16"/>
      <c r="AZ271" s="16"/>
      <c r="BA271" s="16"/>
      <c r="BB271" s="16"/>
      <c r="BC271" s="16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</row>
    <row r="272" spans="1:143" s="44" customFormat="1" ht="12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16"/>
      <c r="U272" s="41"/>
      <c r="V272" s="41"/>
      <c r="W272" s="16"/>
      <c r="X272" s="41"/>
      <c r="Y272" s="41"/>
      <c r="Z272" s="16"/>
      <c r="AA272" s="41"/>
      <c r="AB272" s="41"/>
      <c r="AC272" s="16"/>
      <c r="AD272" s="41"/>
      <c r="AE272" s="41"/>
      <c r="AF272" s="16"/>
      <c r="AG272" s="41"/>
      <c r="AH272" s="41"/>
      <c r="AI272" s="16"/>
      <c r="AJ272" s="41"/>
      <c r="AK272" s="41"/>
      <c r="AL272" s="16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16"/>
      <c r="AZ272" s="16"/>
      <c r="BA272" s="16"/>
      <c r="BB272" s="16"/>
      <c r="BC272" s="16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</row>
    <row r="273" spans="1:143" s="44" customFormat="1" ht="12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16"/>
      <c r="U273" s="41"/>
      <c r="V273" s="41"/>
      <c r="W273" s="16"/>
      <c r="X273" s="41"/>
      <c r="Y273" s="41"/>
      <c r="Z273" s="16"/>
      <c r="AA273" s="41"/>
      <c r="AB273" s="41"/>
      <c r="AC273" s="16"/>
      <c r="AD273" s="41"/>
      <c r="AE273" s="41"/>
      <c r="AF273" s="16"/>
      <c r="AG273" s="41"/>
      <c r="AH273" s="41"/>
      <c r="AI273" s="16"/>
      <c r="AJ273" s="41"/>
      <c r="AK273" s="41"/>
      <c r="AL273" s="16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16"/>
      <c r="AZ273" s="16"/>
      <c r="BA273" s="16"/>
      <c r="BB273" s="16"/>
      <c r="BC273" s="16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</row>
    <row r="274" spans="1:143" s="44" customFormat="1" ht="12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16"/>
      <c r="U274" s="41"/>
      <c r="V274" s="41"/>
      <c r="W274" s="16"/>
      <c r="X274" s="41"/>
      <c r="Y274" s="41"/>
      <c r="Z274" s="16"/>
      <c r="AA274" s="41"/>
      <c r="AB274" s="41"/>
      <c r="AC274" s="16"/>
      <c r="AD274" s="41"/>
      <c r="AE274" s="41"/>
      <c r="AF274" s="16"/>
      <c r="AG274" s="41"/>
      <c r="AH274" s="41"/>
      <c r="AI274" s="16"/>
      <c r="AJ274" s="41"/>
      <c r="AK274" s="41"/>
      <c r="AL274" s="16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16"/>
      <c r="AZ274" s="16"/>
      <c r="BA274" s="16"/>
      <c r="BB274" s="16"/>
      <c r="BC274" s="16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</row>
    <row r="275" spans="1:143" s="44" customFormat="1" ht="12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16"/>
      <c r="U275" s="41"/>
      <c r="V275" s="41"/>
      <c r="W275" s="16"/>
      <c r="X275" s="41"/>
      <c r="Y275" s="41"/>
      <c r="Z275" s="16"/>
      <c r="AA275" s="41"/>
      <c r="AB275" s="41"/>
      <c r="AC275" s="16"/>
      <c r="AD275" s="41"/>
      <c r="AE275" s="41"/>
      <c r="AF275" s="16"/>
      <c r="AG275" s="41"/>
      <c r="AH275" s="41"/>
      <c r="AI275" s="16"/>
      <c r="AJ275" s="41"/>
      <c r="AK275" s="41"/>
      <c r="AL275" s="16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16"/>
      <c r="AZ275" s="16"/>
      <c r="BA275" s="16"/>
      <c r="BB275" s="16"/>
      <c r="BC275" s="16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</row>
    <row r="276" spans="1:143" s="44" customFormat="1" ht="12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16"/>
      <c r="U276" s="41"/>
      <c r="V276" s="41"/>
      <c r="W276" s="16"/>
      <c r="X276" s="41"/>
      <c r="Y276" s="41"/>
      <c r="Z276" s="16"/>
      <c r="AA276" s="41"/>
      <c r="AB276" s="41"/>
      <c r="AC276" s="16"/>
      <c r="AD276" s="41"/>
      <c r="AE276" s="41"/>
      <c r="AF276" s="16"/>
      <c r="AG276" s="41"/>
      <c r="AH276" s="41"/>
      <c r="AI276" s="16"/>
      <c r="AJ276" s="41"/>
      <c r="AK276" s="41"/>
      <c r="AL276" s="16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16"/>
      <c r="AZ276" s="16"/>
      <c r="BA276" s="16"/>
      <c r="BB276" s="16"/>
      <c r="BC276" s="16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</row>
    <row r="277" spans="1:143" s="44" customFormat="1" ht="12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16"/>
      <c r="U277" s="41"/>
      <c r="V277" s="41"/>
      <c r="W277" s="16"/>
      <c r="X277" s="41"/>
      <c r="Y277" s="41"/>
      <c r="Z277" s="16"/>
      <c r="AA277" s="41"/>
      <c r="AB277" s="41"/>
      <c r="AC277" s="16"/>
      <c r="AD277" s="41"/>
      <c r="AE277" s="41"/>
      <c r="AF277" s="16"/>
      <c r="AG277" s="41"/>
      <c r="AH277" s="41"/>
      <c r="AI277" s="16"/>
      <c r="AJ277" s="41"/>
      <c r="AK277" s="41"/>
      <c r="AL277" s="16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16"/>
      <c r="AZ277" s="16"/>
      <c r="BA277" s="16"/>
      <c r="BB277" s="16"/>
      <c r="BC277" s="16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</row>
    <row r="278" spans="1:143" s="44" customFormat="1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16"/>
      <c r="U278" s="41"/>
      <c r="V278" s="41"/>
      <c r="W278" s="16"/>
      <c r="X278" s="41"/>
      <c r="Y278" s="41"/>
      <c r="Z278" s="16"/>
      <c r="AA278" s="41"/>
      <c r="AB278" s="41"/>
      <c r="AC278" s="16"/>
      <c r="AD278" s="41"/>
      <c r="AE278" s="41"/>
      <c r="AF278" s="16"/>
      <c r="AG278" s="41"/>
      <c r="AH278" s="41"/>
      <c r="AI278" s="16"/>
      <c r="AJ278" s="41"/>
      <c r="AK278" s="41"/>
      <c r="AL278" s="16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16"/>
      <c r="AZ278" s="16"/>
      <c r="BA278" s="16"/>
      <c r="BB278" s="16"/>
      <c r="BC278" s="16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</row>
    <row r="279" spans="1:143" s="44" customFormat="1" ht="12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16"/>
      <c r="U279" s="41"/>
      <c r="V279" s="41"/>
      <c r="W279" s="16"/>
      <c r="X279" s="41"/>
      <c r="Y279" s="41"/>
      <c r="Z279" s="16"/>
      <c r="AA279" s="41"/>
      <c r="AB279" s="41"/>
      <c r="AC279" s="16"/>
      <c r="AD279" s="41"/>
      <c r="AE279" s="41"/>
      <c r="AF279" s="16"/>
      <c r="AG279" s="41"/>
      <c r="AH279" s="41"/>
      <c r="AI279" s="16"/>
      <c r="AJ279" s="41"/>
      <c r="AK279" s="41"/>
      <c r="AL279" s="16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16"/>
      <c r="AZ279" s="16"/>
      <c r="BA279" s="16"/>
      <c r="BB279" s="16"/>
      <c r="BC279" s="16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</row>
    <row r="280" spans="1:143" s="44" customFormat="1" ht="12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16"/>
      <c r="U280" s="41"/>
      <c r="V280" s="41"/>
      <c r="W280" s="16"/>
      <c r="X280" s="41"/>
      <c r="Y280" s="41"/>
      <c r="Z280" s="16"/>
      <c r="AA280" s="41"/>
      <c r="AB280" s="41"/>
      <c r="AC280" s="16"/>
      <c r="AD280" s="41"/>
      <c r="AE280" s="41"/>
      <c r="AF280" s="16"/>
      <c r="AG280" s="41"/>
      <c r="AH280" s="41"/>
      <c r="AI280" s="16"/>
      <c r="AJ280" s="41"/>
      <c r="AK280" s="41"/>
      <c r="AL280" s="16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16"/>
      <c r="AZ280" s="16"/>
      <c r="BA280" s="16"/>
      <c r="BB280" s="16"/>
      <c r="BC280" s="16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</row>
    <row r="281" spans="1:143" s="44" customFormat="1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16"/>
      <c r="U281" s="41"/>
      <c r="V281" s="41"/>
      <c r="W281" s="16"/>
      <c r="X281" s="41"/>
      <c r="Y281" s="41"/>
      <c r="Z281" s="16"/>
      <c r="AA281" s="41"/>
      <c r="AB281" s="41"/>
      <c r="AC281" s="16"/>
      <c r="AD281" s="41"/>
      <c r="AE281" s="41"/>
      <c r="AF281" s="16"/>
      <c r="AG281" s="41"/>
      <c r="AH281" s="41"/>
      <c r="AI281" s="16"/>
      <c r="AJ281" s="41"/>
      <c r="AK281" s="41"/>
      <c r="AL281" s="16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16"/>
      <c r="AZ281" s="16"/>
      <c r="BA281" s="16"/>
      <c r="BB281" s="16"/>
      <c r="BC281" s="16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</row>
    <row r="282" spans="1:143" s="44" customFormat="1" ht="12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16"/>
      <c r="U282" s="41"/>
      <c r="V282" s="41"/>
      <c r="W282" s="16"/>
      <c r="X282" s="41"/>
      <c r="Y282" s="41"/>
      <c r="Z282" s="16"/>
      <c r="AA282" s="41"/>
      <c r="AB282" s="41"/>
      <c r="AC282" s="16"/>
      <c r="AD282" s="41"/>
      <c r="AE282" s="41"/>
      <c r="AF282" s="16"/>
      <c r="AG282" s="41"/>
      <c r="AH282" s="41"/>
      <c r="AI282" s="16"/>
      <c r="AJ282" s="41"/>
      <c r="AK282" s="41"/>
      <c r="AL282" s="16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16"/>
      <c r="AZ282" s="16"/>
      <c r="BA282" s="16"/>
      <c r="BB282" s="16"/>
      <c r="BC282" s="16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</row>
    <row r="283" spans="1:143" s="44" customFormat="1" ht="12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16"/>
      <c r="U283" s="41"/>
      <c r="V283" s="41"/>
      <c r="W283" s="16"/>
      <c r="X283" s="41"/>
      <c r="Y283" s="41"/>
      <c r="Z283" s="16"/>
      <c r="AA283" s="41"/>
      <c r="AB283" s="41"/>
      <c r="AC283" s="16"/>
      <c r="AD283" s="41"/>
      <c r="AE283" s="41"/>
      <c r="AF283" s="16"/>
      <c r="AG283" s="41"/>
      <c r="AH283" s="41"/>
      <c r="AI283" s="16"/>
      <c r="AJ283" s="41"/>
      <c r="AK283" s="41"/>
      <c r="AL283" s="16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16"/>
      <c r="AZ283" s="16"/>
      <c r="BA283" s="16"/>
      <c r="BB283" s="16"/>
      <c r="BC283" s="16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</row>
    <row r="284" spans="1:143" s="44" customFormat="1" ht="12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16"/>
      <c r="U284" s="41"/>
      <c r="V284" s="41"/>
      <c r="W284" s="16"/>
      <c r="X284" s="41"/>
      <c r="Y284" s="41"/>
      <c r="Z284" s="16"/>
      <c r="AA284" s="41"/>
      <c r="AB284" s="41"/>
      <c r="AC284" s="16"/>
      <c r="AD284" s="41"/>
      <c r="AE284" s="41"/>
      <c r="AF284" s="16"/>
      <c r="AG284" s="41"/>
      <c r="AH284" s="41"/>
      <c r="AI284" s="16"/>
      <c r="AJ284" s="41"/>
      <c r="AK284" s="41"/>
      <c r="AL284" s="16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16"/>
      <c r="AZ284" s="16"/>
      <c r="BA284" s="16"/>
      <c r="BB284" s="16"/>
      <c r="BC284" s="16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</row>
    <row r="285" spans="1:143" s="44" customFormat="1" ht="12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16"/>
      <c r="U285" s="41"/>
      <c r="V285" s="41"/>
      <c r="W285" s="16"/>
      <c r="X285" s="41"/>
      <c r="Y285" s="41"/>
      <c r="Z285" s="16"/>
      <c r="AA285" s="41"/>
      <c r="AB285" s="41"/>
      <c r="AC285" s="16"/>
      <c r="AD285" s="41"/>
      <c r="AE285" s="41"/>
      <c r="AF285" s="16"/>
      <c r="AG285" s="41"/>
      <c r="AH285" s="41"/>
      <c r="AI285" s="16"/>
      <c r="AJ285" s="41"/>
      <c r="AK285" s="41"/>
      <c r="AL285" s="16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16"/>
      <c r="AZ285" s="16"/>
      <c r="BA285" s="16"/>
      <c r="BB285" s="16"/>
      <c r="BC285" s="16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</row>
    <row r="286" spans="1:143" s="44" customFormat="1" ht="12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16"/>
      <c r="U286" s="41"/>
      <c r="V286" s="41"/>
      <c r="W286" s="16"/>
      <c r="X286" s="41"/>
      <c r="Y286" s="41"/>
      <c r="Z286" s="16"/>
      <c r="AA286" s="41"/>
      <c r="AB286" s="41"/>
      <c r="AC286" s="16"/>
      <c r="AD286" s="41"/>
      <c r="AE286" s="41"/>
      <c r="AF286" s="16"/>
      <c r="AG286" s="41"/>
      <c r="AH286" s="41"/>
      <c r="AI286" s="16"/>
      <c r="AJ286" s="41"/>
      <c r="AK286" s="41"/>
      <c r="AL286" s="16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16"/>
      <c r="AZ286" s="16"/>
      <c r="BA286" s="16"/>
      <c r="BB286" s="16"/>
      <c r="BC286" s="16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</row>
    <row r="287" spans="1:143" s="44" customFormat="1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16"/>
      <c r="U287" s="41"/>
      <c r="V287" s="41"/>
      <c r="W287" s="16"/>
      <c r="X287" s="41"/>
      <c r="Y287" s="41"/>
      <c r="Z287" s="16"/>
      <c r="AA287" s="41"/>
      <c r="AB287" s="41"/>
      <c r="AC287" s="16"/>
      <c r="AD287" s="41"/>
      <c r="AE287" s="41"/>
      <c r="AF287" s="16"/>
      <c r="AG287" s="41"/>
      <c r="AH287" s="41"/>
      <c r="AI287" s="16"/>
      <c r="AJ287" s="41"/>
      <c r="AK287" s="41"/>
      <c r="AL287" s="16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16"/>
      <c r="AZ287" s="16"/>
      <c r="BA287" s="16"/>
      <c r="BB287" s="16"/>
      <c r="BC287" s="16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</row>
    <row r="288" spans="1:143" s="44" customFormat="1" ht="12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16"/>
      <c r="U288" s="41"/>
      <c r="V288" s="41"/>
      <c r="W288" s="16"/>
      <c r="X288" s="41"/>
      <c r="Y288" s="41"/>
      <c r="Z288" s="16"/>
      <c r="AA288" s="41"/>
      <c r="AB288" s="41"/>
      <c r="AC288" s="16"/>
      <c r="AD288" s="41"/>
      <c r="AE288" s="41"/>
      <c r="AF288" s="16"/>
      <c r="AG288" s="41"/>
      <c r="AH288" s="41"/>
      <c r="AI288" s="16"/>
      <c r="AJ288" s="41"/>
      <c r="AK288" s="41"/>
      <c r="AL288" s="16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16"/>
      <c r="AZ288" s="16"/>
      <c r="BA288" s="16"/>
      <c r="BB288" s="16"/>
      <c r="BC288" s="16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</row>
    <row r="289" spans="1:143" s="44" customFormat="1" ht="12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16"/>
      <c r="U289" s="41"/>
      <c r="V289" s="41"/>
      <c r="W289" s="16"/>
      <c r="X289" s="41"/>
      <c r="Y289" s="41"/>
      <c r="Z289" s="16"/>
      <c r="AA289" s="41"/>
      <c r="AB289" s="41"/>
      <c r="AC289" s="16"/>
      <c r="AD289" s="41"/>
      <c r="AE289" s="41"/>
      <c r="AF289" s="16"/>
      <c r="AG289" s="41"/>
      <c r="AH289" s="41"/>
      <c r="AI289" s="16"/>
      <c r="AJ289" s="41"/>
      <c r="AK289" s="41"/>
      <c r="AL289" s="16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16"/>
      <c r="AZ289" s="16"/>
      <c r="BA289" s="16"/>
      <c r="BB289" s="16"/>
      <c r="BC289" s="16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</row>
    <row r="290" spans="1:143" s="44" customFormat="1" ht="12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16"/>
      <c r="U290" s="41"/>
      <c r="V290" s="41"/>
      <c r="W290" s="16"/>
      <c r="X290" s="41"/>
      <c r="Y290" s="41"/>
      <c r="Z290" s="16"/>
      <c r="AA290" s="41"/>
      <c r="AB290" s="41"/>
      <c r="AC290" s="16"/>
      <c r="AD290" s="41"/>
      <c r="AE290" s="41"/>
      <c r="AF290" s="16"/>
      <c r="AG290" s="41"/>
      <c r="AH290" s="41"/>
      <c r="AI290" s="16"/>
      <c r="AJ290" s="41"/>
      <c r="AK290" s="41"/>
      <c r="AL290" s="16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16"/>
      <c r="AZ290" s="16"/>
      <c r="BA290" s="16"/>
      <c r="BB290" s="16"/>
      <c r="BC290" s="16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</row>
    <row r="291" spans="1:143" s="44" customFormat="1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16"/>
      <c r="U291" s="41"/>
      <c r="V291" s="41"/>
      <c r="W291" s="16"/>
      <c r="X291" s="41"/>
      <c r="Y291" s="41"/>
      <c r="Z291" s="16"/>
      <c r="AA291" s="41"/>
      <c r="AB291" s="41"/>
      <c r="AC291" s="16"/>
      <c r="AD291" s="41"/>
      <c r="AE291" s="41"/>
      <c r="AF291" s="16"/>
      <c r="AG291" s="41"/>
      <c r="AH291" s="41"/>
      <c r="AI291" s="16"/>
      <c r="AJ291" s="41"/>
      <c r="AK291" s="41"/>
      <c r="AL291" s="16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16"/>
      <c r="AZ291" s="16"/>
      <c r="BA291" s="16"/>
      <c r="BB291" s="16"/>
      <c r="BC291" s="16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</row>
    <row r="292" spans="1:143" s="44" customFormat="1" ht="12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16"/>
      <c r="U292" s="41"/>
      <c r="V292" s="41"/>
      <c r="W292" s="16"/>
      <c r="X292" s="41"/>
      <c r="Y292" s="41"/>
      <c r="Z292" s="16"/>
      <c r="AA292" s="41"/>
      <c r="AB292" s="41"/>
      <c r="AC292" s="16"/>
      <c r="AD292" s="41"/>
      <c r="AE292" s="41"/>
      <c r="AF292" s="16"/>
      <c r="AG292" s="41"/>
      <c r="AH292" s="41"/>
      <c r="AI292" s="16"/>
      <c r="AJ292" s="41"/>
      <c r="AK292" s="41"/>
      <c r="AL292" s="16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16"/>
      <c r="AZ292" s="16"/>
      <c r="BA292" s="16"/>
      <c r="BB292" s="16"/>
      <c r="BC292" s="16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</row>
    <row r="293" spans="1:143" s="44" customFormat="1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6"/>
      <c r="U293" s="41"/>
      <c r="V293" s="41"/>
      <c r="W293" s="16"/>
      <c r="X293" s="41"/>
      <c r="Y293" s="41"/>
      <c r="Z293" s="16"/>
      <c r="AA293" s="41"/>
      <c r="AB293" s="41"/>
      <c r="AC293" s="16"/>
      <c r="AD293" s="41"/>
      <c r="AE293" s="41"/>
      <c r="AF293" s="16"/>
      <c r="AG293" s="41"/>
      <c r="AH293" s="41"/>
      <c r="AI293" s="16"/>
      <c r="AJ293" s="41"/>
      <c r="AK293" s="41"/>
      <c r="AL293" s="16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16"/>
      <c r="AZ293" s="16"/>
      <c r="BA293" s="16"/>
      <c r="BB293" s="16"/>
      <c r="BC293" s="16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</row>
    <row r="294" spans="1:143" s="44" customFormat="1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16"/>
      <c r="U294" s="41"/>
      <c r="V294" s="41"/>
      <c r="W294" s="16"/>
      <c r="X294" s="41"/>
      <c r="Y294" s="41"/>
      <c r="Z294" s="16"/>
      <c r="AA294" s="41"/>
      <c r="AB294" s="41"/>
      <c r="AC294" s="16"/>
      <c r="AD294" s="41"/>
      <c r="AE294" s="41"/>
      <c r="AF294" s="16"/>
      <c r="AG294" s="41"/>
      <c r="AH294" s="41"/>
      <c r="AI294" s="16"/>
      <c r="AJ294" s="41"/>
      <c r="AK294" s="41"/>
      <c r="AL294" s="16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16"/>
      <c r="AZ294" s="16"/>
      <c r="BA294" s="16"/>
      <c r="BB294" s="16"/>
      <c r="BC294" s="16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</row>
    <row r="295" spans="1:143" s="44" customFormat="1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16"/>
      <c r="U295" s="41"/>
      <c r="V295" s="41"/>
      <c r="W295" s="16"/>
      <c r="X295" s="41"/>
      <c r="Y295" s="41"/>
      <c r="Z295" s="16"/>
      <c r="AA295" s="41"/>
      <c r="AB295" s="41"/>
      <c r="AC295" s="16"/>
      <c r="AD295" s="41"/>
      <c r="AE295" s="41"/>
      <c r="AF295" s="16"/>
      <c r="AG295" s="41"/>
      <c r="AH295" s="41"/>
      <c r="AI295" s="16"/>
      <c r="AJ295" s="41"/>
      <c r="AK295" s="41"/>
      <c r="AL295" s="16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16"/>
      <c r="AZ295" s="16"/>
      <c r="BA295" s="16"/>
      <c r="BB295" s="16"/>
      <c r="BC295" s="16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3"/>
      <c r="CU295" s="43"/>
      <c r="CV295" s="43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</row>
  </sheetData>
  <mergeCells count="43">
    <mergeCell ref="U2:V5"/>
    <mergeCell ref="X2:Y5"/>
    <mergeCell ref="AJ2:AK5"/>
    <mergeCell ref="BZ2:CA5"/>
    <mergeCell ref="AV2:AW5"/>
    <mergeCell ref="AY2:AZ5"/>
    <mergeCell ref="BE2:BF5"/>
    <mergeCell ref="BH2:BI5"/>
    <mergeCell ref="BK2:BL5"/>
    <mergeCell ref="AP2:AQ5"/>
    <mergeCell ref="O4:P4"/>
    <mergeCell ref="O3:P3"/>
    <mergeCell ref="O19:P19"/>
    <mergeCell ref="R2:S5"/>
    <mergeCell ref="O18:P18"/>
    <mergeCell ref="BB2:BC5"/>
    <mergeCell ref="AA2:AB5"/>
    <mergeCell ref="AD2:AE5"/>
    <mergeCell ref="AG2:AH5"/>
    <mergeCell ref="AS2:AT5"/>
    <mergeCell ref="AM2:AN5"/>
    <mergeCell ref="CJ2:CN2"/>
    <mergeCell ref="BN2:BO5"/>
    <mergeCell ref="BQ2:BR5"/>
    <mergeCell ref="BT2:BU5"/>
    <mergeCell ref="BW2:BX5"/>
    <mergeCell ref="CM4:CS4"/>
    <mergeCell ref="CC2:CD5"/>
    <mergeCell ref="CF2:CG5"/>
    <mergeCell ref="B258:O258"/>
    <mergeCell ref="B58:P58"/>
    <mergeCell ref="B59:P59"/>
    <mergeCell ref="B60:P60"/>
    <mergeCell ref="B61:P61"/>
    <mergeCell ref="O163:P163"/>
    <mergeCell ref="CM19:CS19"/>
    <mergeCell ref="CN163:CS163"/>
    <mergeCell ref="B63:P63"/>
    <mergeCell ref="B47:J47"/>
    <mergeCell ref="B48:J48"/>
    <mergeCell ref="B54:P54"/>
    <mergeCell ref="B57:P57"/>
    <mergeCell ref="B46:J46"/>
  </mergeCells>
  <conditionalFormatting sqref="K112:K115">
    <cfRule type="expression" priority="1" dxfId="0" stopIfTrue="1">
      <formula>E112-F112&gt;=5</formula>
    </cfRule>
  </conditionalFormatting>
  <conditionalFormatting sqref="J112:J115">
    <cfRule type="expression" priority="2" dxfId="0" stopIfTrue="1">
      <formula>E112-F112&gt;=5</formula>
    </cfRule>
  </conditionalFormatting>
  <conditionalFormatting sqref="K165:K181 K6:K16 K21:K44">
    <cfRule type="expression" priority="3" dxfId="0" stopIfTrue="1">
      <formula>E6-F6&lt;5</formula>
    </cfRule>
  </conditionalFormatting>
  <conditionalFormatting sqref="P112:P115">
    <cfRule type="expression" priority="4" dxfId="0" stopIfTrue="1">
      <formula>IF(#REF!="-",IF(E112="-",CO112,E112-F112&lt;5),IF(E112="-",#REF!-#REF!&lt;5,#REF!-#REF!+E112-F112&lt;5))</formula>
    </cfRule>
  </conditionalFormatting>
  <conditionalFormatting sqref="P173:P175 P177:P181 P165:P171 P21:P30 P35:P44 P6:P16 P32:P33">
    <cfRule type="expression" priority="5" dxfId="0" stopIfTrue="1">
      <formula>IF(CN6="-",IF(E6="-",CU6,E6-F6&lt;5),IF(E6="-",CN6-CO6&lt;5,CN6-CO6+E6-F6&lt;5))</formula>
    </cfRule>
  </conditionalFormatting>
  <conditionalFormatting sqref="J165:J181 J6:J16 J21:J44">
    <cfRule type="expression" priority="6" dxfId="0" stopIfTrue="1">
      <formula>AND(E6-F6&lt;5,G6&lt;200)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BW53:CA64 O20 IA29:IV30 BW1:CA1 A1:BP3 BQ3 BQ1 BR1:BS3 BT3 BT1 BU1:BV3 A15:A16 A29:A30 IA1:IV6 CB1:HZ5 A13 A6 BN42 BK42 CB44:IV64 A44:BV64 CB19:HZ20 A17:BV17 CB17:IV17 B19:N20 Q19:BV20 P4 IA8:IV11 A8:A11 IA13:IV13 A19:A28 IA19:IV28 A33:A34 CB42:HZ43 B42:BJ43 A40:A43 IA40:IV43 BL42:BM43 IA33:IV34 BO42:BS43 BU42:BV43 BT42 IA15:IV16 A4:O5 Q4:BV5 A65:O65536 Q65:IV65536 P65:P163 P165:P6553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7"/>
  <sheetViews>
    <sheetView showGridLines="0" showRowColHeaders="0" workbookViewId="0" topLeftCell="A1">
      <pane xSplit="23" ySplit="4" topLeftCell="X5" activePane="bottomRight" state="frozen"/>
      <selection pane="topLeft" activeCell="E7" sqref="E7:G10"/>
      <selection pane="topRight" activeCell="E7" sqref="E7:G10"/>
      <selection pane="bottomLeft" activeCell="E7" sqref="E7:G10"/>
      <selection pane="bottomRight" activeCell="A226" sqref="A226"/>
    </sheetView>
  </sheetViews>
  <sheetFormatPr defaultColWidth="9.140625" defaultRowHeight="12" customHeight="1"/>
  <cols>
    <col min="1" max="1" width="1.8515625" style="45" customWidth="1"/>
    <col min="2" max="2" width="23.57421875" style="45" customWidth="1"/>
    <col min="3" max="3" width="5.28125" style="45" customWidth="1"/>
    <col min="4" max="8" width="4.28125" style="45" customWidth="1"/>
    <col min="9" max="9" width="5.28125" style="45" customWidth="1"/>
    <col min="10" max="10" width="4.28125" style="45" customWidth="1"/>
    <col min="11" max="11" width="4.7109375" style="45" customWidth="1"/>
    <col min="12" max="12" width="0.9921875" style="45" customWidth="1"/>
    <col min="13" max="16" width="3.57421875" style="45" customWidth="1"/>
    <col min="17" max="17" width="0.9921875" style="45" customWidth="1"/>
    <col min="18" max="18" width="7.00390625" style="45" customWidth="1"/>
    <col min="19" max="19" width="0.9921875" style="45" customWidth="1"/>
    <col min="20" max="21" width="5.28125" style="45" customWidth="1"/>
    <col min="22" max="22" width="4.140625" style="45" customWidth="1"/>
    <col min="23" max="23" width="0.9921875" style="45" customWidth="1"/>
    <col min="24" max="27" width="3.140625" style="45" customWidth="1"/>
    <col min="28" max="28" width="0.42578125" style="45" customWidth="1"/>
    <col min="29" max="32" width="3.140625" style="45" customWidth="1"/>
    <col min="33" max="33" width="0.42578125" style="45" customWidth="1"/>
    <col min="34" max="37" width="3.140625" style="45" customWidth="1"/>
    <col min="38" max="38" width="0.42578125" style="45" customWidth="1"/>
    <col min="39" max="42" width="3.140625" style="45" customWidth="1"/>
    <col min="43" max="43" width="0.42578125" style="45" customWidth="1"/>
    <col min="44" max="47" width="3.140625" style="45" customWidth="1"/>
    <col min="48" max="48" width="0.42578125" style="45" customWidth="1"/>
    <col min="49" max="52" width="3.140625" style="45" customWidth="1"/>
    <col min="53" max="53" width="0.42578125" style="45" customWidth="1"/>
    <col min="54" max="57" width="3.140625" style="45" customWidth="1"/>
    <col min="58" max="58" width="0.42578125" style="45" customWidth="1"/>
    <col min="59" max="62" width="3.140625" style="45" customWidth="1"/>
    <col min="63" max="63" width="0.42578125" style="45" customWidth="1"/>
    <col min="64" max="67" width="3.140625" style="45" customWidth="1"/>
    <col min="68" max="68" width="0.42578125" style="45" customWidth="1"/>
    <col min="69" max="72" width="3.140625" style="45" customWidth="1"/>
    <col min="73" max="73" width="0.42578125" style="45" customWidth="1"/>
    <col min="74" max="77" width="3.140625" style="45" customWidth="1"/>
    <col min="78" max="78" width="0.42578125" style="45" customWidth="1"/>
    <col min="79" max="82" width="3.140625" style="45" customWidth="1"/>
    <col min="83" max="83" width="0.42578125" style="45" customWidth="1"/>
    <col min="84" max="87" width="3.140625" style="45" customWidth="1"/>
    <col min="88" max="88" width="0.42578125" style="45" customWidth="1"/>
    <col min="89" max="92" width="3.140625" style="45" customWidth="1"/>
    <col min="93" max="93" width="0.42578125" style="45" customWidth="1"/>
    <col min="94" max="97" width="3.140625" style="45" customWidth="1"/>
    <col min="98" max="98" width="0.42578125" style="45" customWidth="1"/>
    <col min="99" max="102" width="3.140625" style="45" customWidth="1"/>
    <col min="103" max="103" width="0.42578125" style="45" customWidth="1"/>
    <col min="104" max="107" width="3.140625" style="45" customWidth="1"/>
    <col min="108" max="108" width="0.42578125" style="45" customWidth="1"/>
    <col min="109" max="112" width="3.140625" style="45" customWidth="1"/>
    <col min="113" max="113" width="0.42578125" style="45" customWidth="1"/>
    <col min="114" max="117" width="3.140625" style="45" customWidth="1"/>
    <col min="118" max="118" width="0.42578125" style="45" customWidth="1"/>
    <col min="119" max="122" width="3.140625" style="45" customWidth="1"/>
    <col min="123" max="123" width="0.42578125" style="45" customWidth="1"/>
    <col min="124" max="127" width="3.140625" style="45" customWidth="1"/>
    <col min="128" max="128" width="0.42578125" style="45" customWidth="1"/>
    <col min="129" max="132" width="3.140625" style="45" customWidth="1"/>
    <col min="133" max="133" width="0.42578125" style="45" customWidth="1"/>
    <col min="134" max="137" width="3.140625" style="45" customWidth="1"/>
    <col min="138" max="138" width="0.42578125" style="45" customWidth="1"/>
    <col min="139" max="142" width="3.140625" style="45" customWidth="1"/>
    <col min="143" max="143" width="0.42578125" style="45" customWidth="1"/>
    <col min="144" max="147" width="3.140625" style="45" customWidth="1"/>
    <col min="148" max="148" width="3.57421875" style="45" customWidth="1"/>
    <col min="149" max="152" width="4.28125" style="45" customWidth="1"/>
    <col min="153" max="153" width="5.28125" style="45" customWidth="1"/>
    <col min="154" max="154" width="4.28125" style="45" customWidth="1"/>
    <col min="155" max="155" width="5.28125" style="45" customWidth="1"/>
    <col min="156" max="158" width="4.28125" style="45" customWidth="1"/>
    <col min="159" max="159" width="5.28125" style="45" customWidth="1"/>
    <col min="160" max="160" width="0.9921875" style="45" customWidth="1"/>
    <col min="161" max="161" width="6.421875" style="45" customWidth="1"/>
    <col min="162" max="16384" width="9.140625" style="45" customWidth="1"/>
  </cols>
  <sheetData>
    <row r="1" spans="1:97" ht="13.5" customHeight="1">
      <c r="A1" s="114"/>
      <c r="R1" s="48"/>
      <c r="U1" s="48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</row>
    <row r="2" spans="1:97" ht="13.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7"/>
      <c r="T2" s="385" t="s">
        <v>75</v>
      </c>
      <c r="U2" s="400"/>
      <c r="V2" s="401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9"/>
      <c r="AI2" s="119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</row>
    <row r="3" spans="2:180" s="117" customFormat="1" ht="13.5" customHeight="1">
      <c r="B3" s="103"/>
      <c r="C3" s="103"/>
      <c r="D3" s="103"/>
      <c r="E3" s="102"/>
      <c r="F3" s="102"/>
      <c r="G3" s="102"/>
      <c r="H3" s="102"/>
      <c r="I3" s="60" t="s">
        <v>76</v>
      </c>
      <c r="J3" s="60" t="s">
        <v>77</v>
      </c>
      <c r="K3" s="60" t="s">
        <v>78</v>
      </c>
      <c r="L3" s="102"/>
      <c r="M3" s="120" t="s">
        <v>79</v>
      </c>
      <c r="N3" s="121"/>
      <c r="O3" s="121"/>
      <c r="P3" s="122"/>
      <c r="Q3" s="92" t="s">
        <v>32</v>
      </c>
      <c r="R3" s="55" t="s">
        <v>30</v>
      </c>
      <c r="S3" s="102"/>
      <c r="T3" s="383" t="s">
        <v>80</v>
      </c>
      <c r="U3" s="391"/>
      <c r="V3" s="392"/>
      <c r="W3" s="103"/>
      <c r="X3" s="123" t="str">
        <f>Fixtures!C3</f>
        <v>Highgate</v>
      </c>
      <c r="Y3" s="124"/>
      <c r="Z3" s="124"/>
      <c r="AA3" s="125"/>
      <c r="AB3" s="103" t="s">
        <v>32</v>
      </c>
      <c r="AC3" s="123" t="str">
        <f>Fixtures!C4</f>
        <v>Harrow St. Mary's</v>
      </c>
      <c r="AD3" s="124"/>
      <c r="AE3" s="124"/>
      <c r="AF3" s="125"/>
      <c r="AG3" s="103" t="s">
        <v>32</v>
      </c>
      <c r="AH3" s="123" t="str">
        <f>Fixtures!C5</f>
        <v>Hampton Wick</v>
      </c>
      <c r="AI3" s="124"/>
      <c r="AJ3" s="124"/>
      <c r="AK3" s="125"/>
      <c r="AL3" s="92"/>
      <c r="AM3" s="123" t="str">
        <f>Fixtures!C6</f>
        <v>Northwood</v>
      </c>
      <c r="AN3" s="124"/>
      <c r="AO3" s="124"/>
      <c r="AP3" s="125"/>
      <c r="AQ3" s="126"/>
      <c r="AR3" s="123" t="str">
        <f>Fixtures!C7</f>
        <v>Kew</v>
      </c>
      <c r="AS3" s="124"/>
      <c r="AT3" s="124"/>
      <c r="AU3" s="125"/>
      <c r="AV3" s="82" t="s">
        <v>32</v>
      </c>
      <c r="AW3" s="123" t="str">
        <f>Fixtures!C8</f>
        <v>Ealing Three Bridges</v>
      </c>
      <c r="AX3" s="124"/>
      <c r="AY3" s="124"/>
      <c r="AZ3" s="125"/>
      <c r="BA3" s="82" t="s">
        <v>32</v>
      </c>
      <c r="BB3" s="123" t="str">
        <f>Fixtures!C10</f>
        <v>Wilkinson Way</v>
      </c>
      <c r="BC3" s="124"/>
      <c r="BD3" s="124"/>
      <c r="BE3" s="125"/>
      <c r="BF3" s="81"/>
      <c r="BG3" s="123" t="str">
        <f>Fixtures!C11</f>
        <v>Barnes</v>
      </c>
      <c r="BH3" s="124"/>
      <c r="BI3" s="124"/>
      <c r="BJ3" s="125"/>
      <c r="BK3" s="81" t="s">
        <v>32</v>
      </c>
      <c r="BL3" s="123" t="str">
        <f>Fixtures!C12</f>
        <v>British Airways</v>
      </c>
      <c r="BM3" s="124"/>
      <c r="BN3" s="124"/>
      <c r="BO3" s="125"/>
      <c r="BQ3" s="123" t="str">
        <f>Fixtures!C13</f>
        <v>Harrow Weald</v>
      </c>
      <c r="BR3" s="124"/>
      <c r="BS3" s="124"/>
      <c r="BT3" s="125"/>
      <c r="BU3" s="127"/>
      <c r="BV3" s="123" t="str">
        <f>Fixtures!C14</f>
        <v>Royal Household</v>
      </c>
      <c r="BW3" s="124"/>
      <c r="BX3" s="124"/>
      <c r="BY3" s="125"/>
      <c r="BZ3" s="81"/>
      <c r="CA3" s="123" t="str">
        <f>Fixtures!C15</f>
        <v>Teddington</v>
      </c>
      <c r="CB3" s="124"/>
      <c r="CC3" s="124"/>
      <c r="CD3" s="125"/>
      <c r="CE3" s="81"/>
      <c r="CF3" s="123" t="str">
        <f>Fixtures!C17</f>
        <v>Edmonton</v>
      </c>
      <c r="CG3" s="124"/>
      <c r="CH3" s="124"/>
      <c r="CI3" s="125"/>
      <c r="CJ3" s="88"/>
      <c r="CK3" s="123" t="str">
        <f>Fixtures!C18</f>
        <v>Highgate</v>
      </c>
      <c r="CL3" s="124"/>
      <c r="CM3" s="124"/>
      <c r="CN3" s="125"/>
      <c r="CP3" s="123" t="str">
        <f>Fixtures!C19</f>
        <v>Wembley</v>
      </c>
      <c r="CQ3" s="124"/>
      <c r="CR3" s="124"/>
      <c r="CS3" s="125"/>
      <c r="CT3" s="88" t="s">
        <v>32</v>
      </c>
      <c r="CU3" s="123" t="str">
        <f>Fixtures!C21</f>
        <v>Post Modernists</v>
      </c>
      <c r="CV3" s="124"/>
      <c r="CW3" s="124"/>
      <c r="CX3" s="125"/>
      <c r="CY3" s="88" t="s">
        <v>32</v>
      </c>
      <c r="CZ3" s="123" t="str">
        <f>Fixtures!C22</f>
        <v>Nine Bar    (ISIS Trophy Final)</v>
      </c>
      <c r="DA3" s="124"/>
      <c r="DB3" s="124"/>
      <c r="DC3" s="125"/>
      <c r="DD3" s="88" t="s">
        <v>32</v>
      </c>
      <c r="DE3" s="123" t="str">
        <f>Fixtures!C23</f>
        <v>Shepperton</v>
      </c>
      <c r="DF3" s="124"/>
      <c r="DG3" s="124"/>
      <c r="DH3" s="125"/>
      <c r="DI3" s="88" t="s">
        <v>32</v>
      </c>
      <c r="DJ3" s="123" t="str">
        <f>Fixtures!C24</f>
        <v>Edmonton</v>
      </c>
      <c r="DK3" s="124"/>
      <c r="DL3" s="124"/>
      <c r="DM3" s="125"/>
      <c r="DN3" s="88" t="s">
        <v>32</v>
      </c>
      <c r="DO3" s="299"/>
      <c r="DP3" s="92"/>
      <c r="DQ3" s="92"/>
      <c r="DR3" s="92"/>
      <c r="DS3" s="128"/>
      <c r="DT3" s="299"/>
      <c r="DU3" s="92"/>
      <c r="DV3" s="92"/>
      <c r="DW3" s="92"/>
      <c r="DX3" s="128" t="s">
        <v>32</v>
      </c>
      <c r="DY3" s="129" t="s">
        <v>32</v>
      </c>
      <c r="DZ3" s="128"/>
      <c r="EA3" s="128"/>
      <c r="EB3" s="128"/>
      <c r="EC3" s="128"/>
      <c r="ED3" s="129"/>
      <c r="EE3" s="128"/>
      <c r="EF3" s="128"/>
      <c r="EG3" s="128"/>
      <c r="EH3" s="128"/>
      <c r="EI3" s="129"/>
      <c r="EJ3" s="128"/>
      <c r="EK3" s="128"/>
      <c r="EL3" s="128"/>
      <c r="EM3" s="128"/>
      <c r="EN3" s="129"/>
      <c r="EO3" s="128"/>
      <c r="EP3" s="128"/>
      <c r="EQ3" s="128"/>
      <c r="EV3" s="393" t="s">
        <v>249</v>
      </c>
      <c r="EW3" s="394"/>
      <c r="EX3" s="394"/>
      <c r="EY3" s="394"/>
      <c r="EZ3" s="394"/>
      <c r="FA3" s="394"/>
      <c r="FB3" s="394"/>
      <c r="FC3" s="395"/>
      <c r="FD3" s="117" t="s">
        <v>32</v>
      </c>
      <c r="FE3" s="56" t="s">
        <v>33</v>
      </c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</row>
    <row r="4" spans="2:180" s="117" customFormat="1" ht="13.5" customHeight="1">
      <c r="B4" s="130" t="s">
        <v>81</v>
      </c>
      <c r="C4" s="59"/>
      <c r="D4" s="59" t="s">
        <v>35</v>
      </c>
      <c r="E4" s="60" t="s">
        <v>82</v>
      </c>
      <c r="F4" s="60" t="s">
        <v>83</v>
      </c>
      <c r="G4" s="60" t="s">
        <v>38</v>
      </c>
      <c r="H4" s="60" t="s">
        <v>84</v>
      </c>
      <c r="I4" s="60" t="s">
        <v>85</v>
      </c>
      <c r="J4" s="60" t="s">
        <v>86</v>
      </c>
      <c r="K4" s="60" t="s">
        <v>40</v>
      </c>
      <c r="L4" s="131"/>
      <c r="M4" s="60" t="s">
        <v>82</v>
      </c>
      <c r="N4" s="60" t="s">
        <v>83</v>
      </c>
      <c r="O4" s="60" t="s">
        <v>87</v>
      </c>
      <c r="P4" s="60" t="s">
        <v>84</v>
      </c>
      <c r="Q4" s="92"/>
      <c r="R4" s="63" t="s">
        <v>41</v>
      </c>
      <c r="S4" s="132"/>
      <c r="T4" s="64" t="s">
        <v>86</v>
      </c>
      <c r="U4" s="133" t="s">
        <v>40</v>
      </c>
      <c r="V4" s="64" t="s">
        <v>428</v>
      </c>
      <c r="W4" s="103" t="s">
        <v>32</v>
      </c>
      <c r="X4" s="60" t="s">
        <v>82</v>
      </c>
      <c r="Y4" s="60" t="s">
        <v>83</v>
      </c>
      <c r="Z4" s="60" t="s">
        <v>87</v>
      </c>
      <c r="AA4" s="60" t="s">
        <v>84</v>
      </c>
      <c r="AB4" s="134"/>
      <c r="AC4" s="60" t="s">
        <v>82</v>
      </c>
      <c r="AD4" s="60" t="s">
        <v>83</v>
      </c>
      <c r="AE4" s="60" t="s">
        <v>87</v>
      </c>
      <c r="AF4" s="60" t="s">
        <v>84</v>
      </c>
      <c r="AG4" s="103"/>
      <c r="AH4" s="60" t="s">
        <v>82</v>
      </c>
      <c r="AI4" s="60" t="s">
        <v>83</v>
      </c>
      <c r="AJ4" s="60" t="s">
        <v>87</v>
      </c>
      <c r="AK4" s="60" t="s">
        <v>84</v>
      </c>
      <c r="AL4" s="92"/>
      <c r="AM4" s="60" t="s">
        <v>82</v>
      </c>
      <c r="AN4" s="60" t="s">
        <v>83</v>
      </c>
      <c r="AO4" s="60" t="s">
        <v>87</v>
      </c>
      <c r="AP4" s="60" t="s">
        <v>84</v>
      </c>
      <c r="AQ4" s="92"/>
      <c r="AR4" s="60" t="s">
        <v>82</v>
      </c>
      <c r="AS4" s="60" t="s">
        <v>83</v>
      </c>
      <c r="AT4" s="60" t="s">
        <v>87</v>
      </c>
      <c r="AU4" s="60" t="s">
        <v>84</v>
      </c>
      <c r="AV4" s="92"/>
      <c r="AW4" s="60" t="s">
        <v>82</v>
      </c>
      <c r="AX4" s="60" t="s">
        <v>83</v>
      </c>
      <c r="AY4" s="60" t="s">
        <v>87</v>
      </c>
      <c r="AZ4" s="60" t="s">
        <v>84</v>
      </c>
      <c r="BA4" s="84"/>
      <c r="BB4" s="60" t="s">
        <v>82</v>
      </c>
      <c r="BC4" s="60" t="s">
        <v>83</v>
      </c>
      <c r="BD4" s="60" t="s">
        <v>87</v>
      </c>
      <c r="BE4" s="60" t="s">
        <v>84</v>
      </c>
      <c r="BF4" s="83"/>
      <c r="BG4" s="60" t="s">
        <v>82</v>
      </c>
      <c r="BH4" s="60" t="s">
        <v>83</v>
      </c>
      <c r="BI4" s="60" t="s">
        <v>87</v>
      </c>
      <c r="BJ4" s="60" t="s">
        <v>84</v>
      </c>
      <c r="BK4" s="135"/>
      <c r="BL4" s="60" t="s">
        <v>82</v>
      </c>
      <c r="BM4" s="60" t="s">
        <v>83</v>
      </c>
      <c r="BN4" s="60" t="s">
        <v>87</v>
      </c>
      <c r="BO4" s="60" t="s">
        <v>84</v>
      </c>
      <c r="BP4" s="135"/>
      <c r="BQ4" s="60" t="s">
        <v>82</v>
      </c>
      <c r="BR4" s="60" t="s">
        <v>83</v>
      </c>
      <c r="BS4" s="60" t="s">
        <v>87</v>
      </c>
      <c r="BT4" s="60" t="s">
        <v>84</v>
      </c>
      <c r="BU4" s="135"/>
      <c r="BV4" s="60" t="s">
        <v>82</v>
      </c>
      <c r="BW4" s="60" t="s">
        <v>83</v>
      </c>
      <c r="BX4" s="60" t="s">
        <v>87</v>
      </c>
      <c r="BY4" s="60" t="s">
        <v>84</v>
      </c>
      <c r="BZ4" s="135"/>
      <c r="CA4" s="60" t="s">
        <v>82</v>
      </c>
      <c r="CB4" s="60" t="s">
        <v>83</v>
      </c>
      <c r="CC4" s="60" t="s">
        <v>87</v>
      </c>
      <c r="CD4" s="60" t="s">
        <v>84</v>
      </c>
      <c r="CE4" s="135"/>
      <c r="CF4" s="60" t="s">
        <v>82</v>
      </c>
      <c r="CG4" s="60" t="s">
        <v>83</v>
      </c>
      <c r="CH4" s="60" t="s">
        <v>87</v>
      </c>
      <c r="CI4" s="60" t="s">
        <v>84</v>
      </c>
      <c r="CJ4" s="88"/>
      <c r="CK4" s="60" t="s">
        <v>82</v>
      </c>
      <c r="CL4" s="60" t="s">
        <v>83</v>
      </c>
      <c r="CM4" s="60" t="s">
        <v>87</v>
      </c>
      <c r="CN4" s="60" t="s">
        <v>84</v>
      </c>
      <c r="CO4" s="88"/>
      <c r="CP4" s="60" t="s">
        <v>82</v>
      </c>
      <c r="CQ4" s="60" t="s">
        <v>83</v>
      </c>
      <c r="CR4" s="60" t="s">
        <v>87</v>
      </c>
      <c r="CS4" s="60" t="s">
        <v>84</v>
      </c>
      <c r="CT4" s="88"/>
      <c r="CU4" s="60" t="s">
        <v>82</v>
      </c>
      <c r="CV4" s="60" t="s">
        <v>83</v>
      </c>
      <c r="CW4" s="60" t="s">
        <v>87</v>
      </c>
      <c r="CX4" s="60" t="s">
        <v>84</v>
      </c>
      <c r="CY4" s="88"/>
      <c r="CZ4" s="60" t="s">
        <v>82</v>
      </c>
      <c r="DA4" s="60" t="s">
        <v>83</v>
      </c>
      <c r="DB4" s="60" t="s">
        <v>87</v>
      </c>
      <c r="DC4" s="60" t="s">
        <v>84</v>
      </c>
      <c r="DD4" s="88"/>
      <c r="DE4" s="60" t="s">
        <v>82</v>
      </c>
      <c r="DF4" s="60" t="s">
        <v>83</v>
      </c>
      <c r="DG4" s="60" t="s">
        <v>87</v>
      </c>
      <c r="DH4" s="60" t="s">
        <v>84</v>
      </c>
      <c r="DI4" s="88"/>
      <c r="DJ4" s="60" t="s">
        <v>82</v>
      </c>
      <c r="DK4" s="60" t="s">
        <v>83</v>
      </c>
      <c r="DL4" s="60" t="s">
        <v>87</v>
      </c>
      <c r="DM4" s="60" t="s">
        <v>84</v>
      </c>
      <c r="DN4" s="88"/>
      <c r="DO4" s="300"/>
      <c r="DP4" s="300"/>
      <c r="DQ4" s="300"/>
      <c r="DR4" s="300"/>
      <c r="DS4" s="88"/>
      <c r="DT4" s="300"/>
      <c r="DU4" s="300"/>
      <c r="DV4" s="300"/>
      <c r="DW4" s="300"/>
      <c r="DX4" s="136"/>
      <c r="DY4" s="137" t="s">
        <v>82</v>
      </c>
      <c r="DZ4" s="137" t="s">
        <v>83</v>
      </c>
      <c r="EA4" s="137" t="s">
        <v>87</v>
      </c>
      <c r="EB4" s="137" t="s">
        <v>84</v>
      </c>
      <c r="EC4" s="136"/>
      <c r="ED4" s="137" t="s">
        <v>82</v>
      </c>
      <c r="EE4" s="137" t="s">
        <v>83</v>
      </c>
      <c r="EF4" s="137" t="s">
        <v>87</v>
      </c>
      <c r="EG4" s="137" t="s">
        <v>84</v>
      </c>
      <c r="EH4" s="136"/>
      <c r="EI4" s="137" t="s">
        <v>82</v>
      </c>
      <c r="EJ4" s="137" t="s">
        <v>83</v>
      </c>
      <c r="EK4" s="137" t="s">
        <v>87</v>
      </c>
      <c r="EL4" s="137" t="s">
        <v>84</v>
      </c>
      <c r="EM4" s="136"/>
      <c r="EN4" s="137" t="s">
        <v>82</v>
      </c>
      <c r="EO4" s="137" t="s">
        <v>83</v>
      </c>
      <c r="EP4" s="137" t="s">
        <v>87</v>
      </c>
      <c r="EQ4" s="137" t="s">
        <v>84</v>
      </c>
      <c r="EV4" s="64" t="s">
        <v>35</v>
      </c>
      <c r="EW4" s="64" t="s">
        <v>82</v>
      </c>
      <c r="EX4" s="64" t="s">
        <v>83</v>
      </c>
      <c r="EY4" s="64" t="s">
        <v>87</v>
      </c>
      <c r="EZ4" s="64" t="s">
        <v>84</v>
      </c>
      <c r="FA4" s="64" t="s">
        <v>85</v>
      </c>
      <c r="FB4" s="64" t="s">
        <v>86</v>
      </c>
      <c r="FC4" s="64" t="s">
        <v>40</v>
      </c>
      <c r="FD4" s="117" t="s">
        <v>32</v>
      </c>
      <c r="FE4" s="64" t="s">
        <v>42</v>
      </c>
      <c r="FF4" s="117" t="s">
        <v>32</v>
      </c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</row>
    <row r="5" spans="2:180" s="117" customFormat="1" ht="13.5" customHeight="1">
      <c r="B5" s="24" t="s">
        <v>74</v>
      </c>
      <c r="C5" s="138" t="s">
        <v>60</v>
      </c>
      <c r="D5" s="139">
        <v>6</v>
      </c>
      <c r="E5" s="141">
        <f aca="true" t="shared" si="0" ref="E5:E13">SUM(X5,AC5,AH5,AM5,AW5,AR5,BB5,BG5,BL5,BQ5,BV5,CA5,CF5,CK5,CP5,CU5,CZ5,DE5,DJ5,DO5,DT5,DY5,ED5,EI5,EN5)</f>
        <v>40.83333333333333</v>
      </c>
      <c r="F5" s="140">
        <f aca="true" t="shared" si="1" ref="F5:F13">SUM(Y5,AD5,AI5,AN5,AX5,AS5,BC5,BH5,BM5,BR5,BW5,CB5,CG5,CL5,CQ5,CV5,DA5,DF5,DK5,DP5,DU5,DZ5,EE5,EJ5,EO5)</f>
        <v>7</v>
      </c>
      <c r="G5" s="140">
        <f aca="true" t="shared" si="2" ref="G5:G13">SUM(Z5,AE5,AJ5,AO5,AY5,AT5,BD5,BI5,BN5,BS5,BX5,CC5,CH5,CM5,CR5,CW5,DB5,DG5,DL5,DQ5,DV5,EA5,EF5,EK5,EP5)</f>
        <v>186</v>
      </c>
      <c r="H5" s="140">
        <f aca="true" t="shared" si="3" ref="H5:H13">SUM(AA5,AF5,AK5,AP5,AZ5,AU5,BE5,BJ5,BO5,BT5,BY5,CD5,CI5,CN5,CS5,CX5,DC5,DH5,DM5,DR5,DW5,EB5,EG5,EL5,EQ5)</f>
        <v>10</v>
      </c>
      <c r="I5" s="141">
        <f aca="true" t="shared" si="4" ref="I5:I13">IF(H5=0,"-",E5/H5)</f>
        <v>4.083333333333333</v>
      </c>
      <c r="J5" s="141">
        <f aca="true" t="shared" si="5" ref="J5:J13">IF(E5=0,"-",G5/E5)</f>
        <v>4.555102040816327</v>
      </c>
      <c r="K5" s="142">
        <f aca="true" t="shared" si="6" ref="K5:K13">IF(H5=0,"-",G5/H5)</f>
        <v>18.6</v>
      </c>
      <c r="L5" s="143"/>
      <c r="M5" s="74">
        <f>7+(1/6)*5</f>
        <v>7.833333333333333</v>
      </c>
      <c r="N5" s="70">
        <v>0</v>
      </c>
      <c r="O5" s="70">
        <v>48</v>
      </c>
      <c r="P5" s="70">
        <v>4</v>
      </c>
      <c r="Q5" s="92"/>
      <c r="R5" s="144">
        <f aca="true" t="shared" si="7" ref="R5:R13">(H5*20)-(G5/5)</f>
        <v>162.8</v>
      </c>
      <c r="S5" s="143"/>
      <c r="T5" s="74">
        <f aca="true" t="shared" si="8" ref="T5:T13">IF(EW5="-",G5/E5,(EY5+G5)/(EW5+E5))</f>
        <v>4.912408759124087</v>
      </c>
      <c r="U5" s="74">
        <f aca="true" t="shared" si="9" ref="U5:U13">IF(EW5="-",IF(H5=0,G5,G5/H5),IF(EZ5+H5=0,EY5+G5,(EY5+G5)/(EZ5+H5)))</f>
        <v>25.39622641509434</v>
      </c>
      <c r="V5" s="75">
        <f aca="true" t="shared" si="10" ref="V5:V13">IF(EW5="-",IF(E5&lt;30,FE5,((IF(U5&gt;30,1,IF(U5&gt;25,2,IF(U5&gt;20,3,IF(U5&gt;15,4,IF(U5&gt;=0,5,0))))))+(IF(T5&gt;6,1,IF(T5&gt;5.5,2,IF(T5&gt;5,3,IF(T5&gt;4.5,4,IF(T5&gt;=0,5,0)))))))/2),IF(EW5+E5&lt;30,FE5,((IF(U5&gt;30,1,IF(U5&gt;25,2,IF(U5&gt;20,3,IF(U5&gt;15,4,IF(U5&gt;=0,5,0))))))+(IF(T5&gt;6,1,IF(T5&gt;5.5,2,IF(T5&gt;5,3,IF(T5&gt;4.5,4,IF(T5&gt;=0,5,0)))))))/2))</f>
        <v>3</v>
      </c>
      <c r="W5" s="103"/>
      <c r="X5" s="85"/>
      <c r="Y5" s="70"/>
      <c r="Z5" s="70"/>
      <c r="AA5" s="70"/>
      <c r="AB5" s="145"/>
      <c r="AC5" s="85"/>
      <c r="AD5" s="70"/>
      <c r="AE5" s="70"/>
      <c r="AF5" s="70"/>
      <c r="AG5" s="146"/>
      <c r="AH5" s="85"/>
      <c r="AI5" s="70"/>
      <c r="AJ5" s="70"/>
      <c r="AK5" s="70"/>
      <c r="AL5" s="83"/>
      <c r="AM5" s="85"/>
      <c r="AN5" s="70"/>
      <c r="AO5" s="70"/>
      <c r="AP5" s="70"/>
      <c r="AQ5" s="83"/>
      <c r="AR5" s="85"/>
      <c r="AS5" s="70"/>
      <c r="AT5" s="70"/>
      <c r="AU5" s="70"/>
      <c r="AV5" s="83"/>
      <c r="AW5" s="74"/>
      <c r="AX5" s="70"/>
      <c r="AY5" s="70"/>
      <c r="AZ5" s="70"/>
      <c r="BA5" s="83"/>
      <c r="BB5" s="85">
        <v>7</v>
      </c>
      <c r="BC5" s="70">
        <v>2</v>
      </c>
      <c r="BD5" s="70">
        <v>46</v>
      </c>
      <c r="BE5" s="70">
        <v>2</v>
      </c>
      <c r="BF5" s="83"/>
      <c r="BG5" s="85"/>
      <c r="BH5" s="70"/>
      <c r="BI5" s="70"/>
      <c r="BJ5" s="70"/>
      <c r="BK5" s="135"/>
      <c r="BL5" s="85">
        <v>8</v>
      </c>
      <c r="BM5" s="70">
        <v>1</v>
      </c>
      <c r="BN5" s="70">
        <v>24</v>
      </c>
      <c r="BO5" s="70">
        <v>1</v>
      </c>
      <c r="BP5" s="135"/>
      <c r="BQ5" s="85"/>
      <c r="BR5" s="70"/>
      <c r="BS5" s="70"/>
      <c r="BT5" s="70"/>
      <c r="BU5" s="135"/>
      <c r="BV5" s="74"/>
      <c r="BW5" s="70"/>
      <c r="BX5" s="70"/>
      <c r="BY5" s="70"/>
      <c r="BZ5" s="135"/>
      <c r="CA5" s="85"/>
      <c r="CB5" s="70"/>
      <c r="CC5" s="70"/>
      <c r="CD5" s="70"/>
      <c r="CE5" s="135"/>
      <c r="CF5" s="74"/>
      <c r="CG5" s="70"/>
      <c r="CH5" s="70"/>
      <c r="CI5" s="70"/>
      <c r="CJ5" s="135"/>
      <c r="CK5" s="74">
        <f>7+(1/6)*5</f>
        <v>7.833333333333333</v>
      </c>
      <c r="CL5" s="70">
        <v>0</v>
      </c>
      <c r="CM5" s="70">
        <v>48</v>
      </c>
      <c r="CN5" s="70">
        <v>4</v>
      </c>
      <c r="CO5" s="135"/>
      <c r="CP5" s="85">
        <v>9</v>
      </c>
      <c r="CQ5" s="70">
        <v>1</v>
      </c>
      <c r="CR5" s="70">
        <v>55</v>
      </c>
      <c r="CS5" s="140">
        <v>0</v>
      </c>
      <c r="CT5" s="135"/>
      <c r="CU5" s="85">
        <v>4</v>
      </c>
      <c r="CV5" s="70">
        <v>1</v>
      </c>
      <c r="CW5" s="70">
        <v>7</v>
      </c>
      <c r="CX5" s="70">
        <v>1</v>
      </c>
      <c r="CY5" s="145"/>
      <c r="CZ5" s="85">
        <v>5</v>
      </c>
      <c r="DA5" s="70">
        <v>2</v>
      </c>
      <c r="DB5" s="70">
        <v>6</v>
      </c>
      <c r="DC5" s="70">
        <v>2</v>
      </c>
      <c r="DD5" s="145"/>
      <c r="DE5" s="85"/>
      <c r="DF5" s="70"/>
      <c r="DG5" s="70"/>
      <c r="DH5" s="70"/>
      <c r="DI5" s="145"/>
      <c r="DJ5" s="85"/>
      <c r="DK5" s="70"/>
      <c r="DL5" s="70"/>
      <c r="DM5" s="70"/>
      <c r="DN5" s="145"/>
      <c r="DO5" s="301"/>
      <c r="DP5" s="86"/>
      <c r="DQ5" s="86"/>
      <c r="DR5" s="86"/>
      <c r="DS5" s="145"/>
      <c r="DT5" s="301"/>
      <c r="DU5" s="86"/>
      <c r="DV5" s="86"/>
      <c r="DW5" s="86"/>
      <c r="DX5" s="136"/>
      <c r="DY5" s="128"/>
      <c r="DZ5" s="128"/>
      <c r="EA5" s="128"/>
      <c r="EB5" s="128"/>
      <c r="EC5" s="136"/>
      <c r="ED5" s="128"/>
      <c r="EE5" s="128"/>
      <c r="EF5" s="128"/>
      <c r="EG5" s="128"/>
      <c r="EH5" s="136"/>
      <c r="EI5" s="128"/>
      <c r="EJ5" s="128"/>
      <c r="EK5" s="128"/>
      <c r="EL5" s="128"/>
      <c r="EM5" s="136"/>
      <c r="EN5" s="128"/>
      <c r="EO5" s="128"/>
      <c r="EP5" s="128"/>
      <c r="EQ5" s="128"/>
      <c r="EV5" s="139">
        <v>33</v>
      </c>
      <c r="EW5" s="139">
        <v>233.16666666666669</v>
      </c>
      <c r="EX5" s="139">
        <v>33</v>
      </c>
      <c r="EY5" s="139">
        <v>1160</v>
      </c>
      <c r="EZ5" s="139">
        <v>43</v>
      </c>
      <c r="FA5" s="141">
        <v>5.4224806201550395</v>
      </c>
      <c r="FB5" s="141">
        <v>4.974982130092923</v>
      </c>
      <c r="FC5" s="142">
        <v>26.976744186046513</v>
      </c>
      <c r="FD5" s="41"/>
      <c r="FE5" s="89"/>
      <c r="FF5" s="276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</row>
    <row r="6" spans="2:180" s="117" customFormat="1" ht="13.5" customHeight="1">
      <c r="B6" s="24" t="s">
        <v>177</v>
      </c>
      <c r="C6" s="138" t="s">
        <v>52</v>
      </c>
      <c r="D6" s="139">
        <v>12</v>
      </c>
      <c r="E6" s="141">
        <f t="shared" si="0"/>
        <v>74.33333333333334</v>
      </c>
      <c r="F6" s="140">
        <f t="shared" si="1"/>
        <v>8</v>
      </c>
      <c r="G6" s="140">
        <f t="shared" si="2"/>
        <v>338</v>
      </c>
      <c r="H6" s="140">
        <f t="shared" si="3"/>
        <v>18</v>
      </c>
      <c r="I6" s="141">
        <f t="shared" si="4"/>
        <v>4.12962962962963</v>
      </c>
      <c r="J6" s="141">
        <f t="shared" si="5"/>
        <v>4.547085201793721</v>
      </c>
      <c r="K6" s="142">
        <f t="shared" si="6"/>
        <v>18.77777777777778</v>
      </c>
      <c r="L6" s="143"/>
      <c r="M6" s="74">
        <f>7+(1/6)*2</f>
        <v>7.333333333333333</v>
      </c>
      <c r="N6" s="70">
        <v>3</v>
      </c>
      <c r="O6" s="70">
        <v>8</v>
      </c>
      <c r="P6" s="70">
        <v>4</v>
      </c>
      <c r="Q6" s="92"/>
      <c r="R6" s="144">
        <f t="shared" si="7"/>
        <v>292.4</v>
      </c>
      <c r="S6" s="143"/>
      <c r="T6" s="74">
        <f t="shared" si="8"/>
        <v>4.166172106824925</v>
      </c>
      <c r="U6" s="74">
        <f t="shared" si="9"/>
        <v>16.714285714285715</v>
      </c>
      <c r="V6" s="75">
        <f t="shared" si="10"/>
        <v>4.5</v>
      </c>
      <c r="W6" s="103"/>
      <c r="X6" s="85">
        <v>2</v>
      </c>
      <c r="Y6" s="70">
        <v>0</v>
      </c>
      <c r="Z6" s="70">
        <v>17</v>
      </c>
      <c r="AA6" s="70">
        <v>1</v>
      </c>
      <c r="AB6" s="145"/>
      <c r="AC6" s="85">
        <v>5</v>
      </c>
      <c r="AD6" s="70">
        <v>0</v>
      </c>
      <c r="AE6" s="70">
        <v>16</v>
      </c>
      <c r="AF6" s="70">
        <v>1</v>
      </c>
      <c r="AG6" s="146"/>
      <c r="AH6" s="85">
        <v>4</v>
      </c>
      <c r="AI6" s="70">
        <v>0</v>
      </c>
      <c r="AJ6" s="70">
        <v>14</v>
      </c>
      <c r="AK6" s="70">
        <v>0</v>
      </c>
      <c r="AL6" s="83"/>
      <c r="AM6" s="85">
        <v>8</v>
      </c>
      <c r="AN6" s="70">
        <v>0</v>
      </c>
      <c r="AO6" s="70">
        <v>26</v>
      </c>
      <c r="AP6" s="70">
        <v>1</v>
      </c>
      <c r="AQ6" s="83"/>
      <c r="AR6" s="74">
        <f>7+(1/6)*2</f>
        <v>7.333333333333333</v>
      </c>
      <c r="AS6" s="70">
        <v>3</v>
      </c>
      <c r="AT6" s="70">
        <v>8</v>
      </c>
      <c r="AU6" s="70">
        <v>4</v>
      </c>
      <c r="AV6" s="83"/>
      <c r="AW6" s="85">
        <v>8</v>
      </c>
      <c r="AX6" s="70">
        <v>0</v>
      </c>
      <c r="AY6" s="70">
        <v>51</v>
      </c>
      <c r="AZ6" s="70">
        <v>1</v>
      </c>
      <c r="BA6" s="83"/>
      <c r="BB6" s="74"/>
      <c r="BC6" s="70"/>
      <c r="BD6" s="70"/>
      <c r="BE6" s="70"/>
      <c r="BF6" s="83"/>
      <c r="BG6" s="85">
        <v>5</v>
      </c>
      <c r="BH6" s="70">
        <v>0</v>
      </c>
      <c r="BI6" s="70">
        <v>62</v>
      </c>
      <c r="BJ6" s="70">
        <v>0</v>
      </c>
      <c r="BK6" s="135"/>
      <c r="BL6" s="85">
        <v>8</v>
      </c>
      <c r="BM6" s="70">
        <v>0</v>
      </c>
      <c r="BN6" s="70">
        <v>39</v>
      </c>
      <c r="BO6" s="70">
        <v>1</v>
      </c>
      <c r="BP6" s="135"/>
      <c r="BQ6" s="85"/>
      <c r="BR6" s="70"/>
      <c r="BS6" s="70"/>
      <c r="BT6" s="70"/>
      <c r="BU6" s="135"/>
      <c r="BV6" s="85">
        <v>5</v>
      </c>
      <c r="BW6" s="70">
        <v>0</v>
      </c>
      <c r="BX6" s="70">
        <v>23</v>
      </c>
      <c r="BY6" s="70">
        <v>4</v>
      </c>
      <c r="BZ6" s="135"/>
      <c r="CA6" s="85">
        <v>7</v>
      </c>
      <c r="CB6" s="70">
        <v>0</v>
      </c>
      <c r="CC6" s="70">
        <v>48</v>
      </c>
      <c r="CD6" s="70">
        <v>2</v>
      </c>
      <c r="CE6" s="135"/>
      <c r="CF6" s="85"/>
      <c r="CG6" s="70"/>
      <c r="CH6" s="70"/>
      <c r="CI6" s="70"/>
      <c r="CJ6" s="135"/>
      <c r="CK6" s="85"/>
      <c r="CL6" s="70"/>
      <c r="CM6" s="70"/>
      <c r="CN6" s="70"/>
      <c r="CO6" s="135"/>
      <c r="CP6" s="85">
        <v>8</v>
      </c>
      <c r="CQ6" s="70">
        <v>2</v>
      </c>
      <c r="CR6" s="70">
        <v>14</v>
      </c>
      <c r="CS6" s="140">
        <v>1</v>
      </c>
      <c r="CT6" s="135"/>
      <c r="CU6" s="85"/>
      <c r="CV6" s="70"/>
      <c r="CW6" s="70"/>
      <c r="CX6" s="70"/>
      <c r="CY6" s="145"/>
      <c r="CZ6" s="85"/>
      <c r="DA6" s="70"/>
      <c r="DB6" s="70"/>
      <c r="DC6" s="70"/>
      <c r="DD6" s="145"/>
      <c r="DE6" s="85"/>
      <c r="DF6" s="140"/>
      <c r="DG6" s="140"/>
      <c r="DH6" s="140"/>
      <c r="DI6" s="145"/>
      <c r="DJ6" s="85">
        <v>7</v>
      </c>
      <c r="DK6" s="70">
        <v>3</v>
      </c>
      <c r="DL6" s="70">
        <v>20</v>
      </c>
      <c r="DM6" s="70">
        <v>2</v>
      </c>
      <c r="DN6" s="145"/>
      <c r="DO6" s="301"/>
      <c r="DP6" s="86"/>
      <c r="DQ6" s="86"/>
      <c r="DR6" s="86"/>
      <c r="DS6" s="145"/>
      <c r="DT6" s="301"/>
      <c r="DU6" s="86"/>
      <c r="DV6" s="86"/>
      <c r="DW6" s="86"/>
      <c r="DX6" s="136"/>
      <c r="DY6" s="128"/>
      <c r="DZ6" s="128"/>
      <c r="EA6" s="128"/>
      <c r="EB6" s="128"/>
      <c r="EC6" s="136"/>
      <c r="ED6" s="128"/>
      <c r="EE6" s="128"/>
      <c r="EF6" s="128"/>
      <c r="EG6" s="128"/>
      <c r="EH6" s="136"/>
      <c r="EI6" s="128"/>
      <c r="EJ6" s="128"/>
      <c r="EK6" s="128"/>
      <c r="EL6" s="128"/>
      <c r="EM6" s="136"/>
      <c r="EN6" s="128"/>
      <c r="EO6" s="128"/>
      <c r="EP6" s="128"/>
      <c r="EQ6" s="128"/>
      <c r="EV6" s="139">
        <v>10</v>
      </c>
      <c r="EW6" s="139">
        <v>38</v>
      </c>
      <c r="EX6" s="139">
        <v>7</v>
      </c>
      <c r="EY6" s="139">
        <v>130</v>
      </c>
      <c r="EZ6" s="139">
        <v>10</v>
      </c>
      <c r="FA6" s="141">
        <v>3.8</v>
      </c>
      <c r="FB6" s="141">
        <v>3.4210526315789473</v>
      </c>
      <c r="FC6" s="142">
        <v>13</v>
      </c>
      <c r="FD6" s="41"/>
      <c r="FE6" s="75"/>
      <c r="FF6" s="276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</row>
    <row r="7" spans="2:180" s="117" customFormat="1" ht="13.5" customHeight="1">
      <c r="B7" s="24" t="s">
        <v>58</v>
      </c>
      <c r="C7" s="138" t="s">
        <v>54</v>
      </c>
      <c r="D7" s="139">
        <v>13</v>
      </c>
      <c r="E7" s="141">
        <f t="shared" si="0"/>
        <v>75.66666666666666</v>
      </c>
      <c r="F7" s="140">
        <f t="shared" si="1"/>
        <v>6</v>
      </c>
      <c r="G7" s="140">
        <f t="shared" si="2"/>
        <v>333</v>
      </c>
      <c r="H7" s="140">
        <f t="shared" si="3"/>
        <v>17</v>
      </c>
      <c r="I7" s="141">
        <f t="shared" si="4"/>
        <v>4.450980392156862</v>
      </c>
      <c r="J7" s="141">
        <f t="shared" si="5"/>
        <v>4.400881057268723</v>
      </c>
      <c r="K7" s="142">
        <f t="shared" si="6"/>
        <v>19.58823529411765</v>
      </c>
      <c r="L7" s="143"/>
      <c r="M7" s="85">
        <v>6</v>
      </c>
      <c r="N7" s="70">
        <v>3</v>
      </c>
      <c r="O7" s="70">
        <v>10</v>
      </c>
      <c r="P7" s="70">
        <v>3</v>
      </c>
      <c r="Q7" s="92"/>
      <c r="R7" s="144">
        <f t="shared" si="7"/>
        <v>273.4</v>
      </c>
      <c r="S7" s="143"/>
      <c r="T7" s="74">
        <f t="shared" si="8"/>
        <v>4.307475317348378</v>
      </c>
      <c r="U7" s="74">
        <f t="shared" si="9"/>
        <v>20.775510204081634</v>
      </c>
      <c r="V7" s="75">
        <f t="shared" si="10"/>
        <v>4</v>
      </c>
      <c r="W7" s="103"/>
      <c r="X7" s="85">
        <v>4</v>
      </c>
      <c r="Y7" s="70">
        <v>0</v>
      </c>
      <c r="Z7" s="70">
        <v>10</v>
      </c>
      <c r="AA7" s="70">
        <v>1</v>
      </c>
      <c r="AB7" s="145"/>
      <c r="AC7" s="85">
        <v>6</v>
      </c>
      <c r="AD7" s="70">
        <v>3</v>
      </c>
      <c r="AE7" s="70">
        <v>10</v>
      </c>
      <c r="AF7" s="70">
        <v>3</v>
      </c>
      <c r="AG7" s="146"/>
      <c r="AH7" s="85">
        <v>2</v>
      </c>
      <c r="AI7" s="70">
        <v>0</v>
      </c>
      <c r="AJ7" s="70">
        <v>18</v>
      </c>
      <c r="AK7" s="70">
        <v>0</v>
      </c>
      <c r="AL7" s="83"/>
      <c r="AM7" s="85">
        <v>5</v>
      </c>
      <c r="AN7" s="70">
        <v>0</v>
      </c>
      <c r="AO7" s="70">
        <v>33</v>
      </c>
      <c r="AP7" s="70">
        <v>1</v>
      </c>
      <c r="AQ7" s="147"/>
      <c r="AR7" s="85"/>
      <c r="AS7" s="70"/>
      <c r="AT7" s="70"/>
      <c r="AU7" s="70"/>
      <c r="AV7" s="147"/>
      <c r="AW7" s="85">
        <v>7</v>
      </c>
      <c r="AX7" s="70">
        <v>0</v>
      </c>
      <c r="AY7" s="70">
        <v>48</v>
      </c>
      <c r="AZ7" s="70">
        <v>0</v>
      </c>
      <c r="BA7" s="83"/>
      <c r="BB7" s="74"/>
      <c r="BC7" s="70"/>
      <c r="BD7" s="70"/>
      <c r="BE7" s="70"/>
      <c r="BF7" s="147"/>
      <c r="BG7" s="85">
        <v>8</v>
      </c>
      <c r="BH7" s="70">
        <v>0</v>
      </c>
      <c r="BI7" s="70">
        <v>58</v>
      </c>
      <c r="BJ7" s="70">
        <v>1</v>
      </c>
      <c r="BK7" s="148"/>
      <c r="BL7" s="85">
        <v>8</v>
      </c>
      <c r="BM7" s="70">
        <v>0</v>
      </c>
      <c r="BN7" s="70">
        <v>36</v>
      </c>
      <c r="BO7" s="70">
        <v>3</v>
      </c>
      <c r="BP7" s="135"/>
      <c r="BQ7" s="85">
        <v>4</v>
      </c>
      <c r="BR7" s="70">
        <v>1</v>
      </c>
      <c r="BS7" s="70">
        <v>14</v>
      </c>
      <c r="BT7" s="70">
        <v>1</v>
      </c>
      <c r="BU7" s="148"/>
      <c r="BV7" s="85">
        <v>5</v>
      </c>
      <c r="BW7" s="70">
        <v>0</v>
      </c>
      <c r="BX7" s="70">
        <v>23</v>
      </c>
      <c r="BY7" s="70">
        <v>0</v>
      </c>
      <c r="BZ7" s="148"/>
      <c r="CA7" s="85">
        <v>8</v>
      </c>
      <c r="CB7" s="70">
        <v>0</v>
      </c>
      <c r="CC7" s="70">
        <v>33</v>
      </c>
      <c r="CD7" s="70">
        <v>1</v>
      </c>
      <c r="CE7" s="135"/>
      <c r="CF7" s="85">
        <v>8</v>
      </c>
      <c r="CG7" s="70">
        <v>1</v>
      </c>
      <c r="CH7" s="70">
        <v>23</v>
      </c>
      <c r="CI7" s="70">
        <v>3</v>
      </c>
      <c r="CJ7" s="148"/>
      <c r="CK7" s="85"/>
      <c r="CL7" s="70"/>
      <c r="CM7" s="70"/>
      <c r="CN7" s="70"/>
      <c r="CO7" s="148"/>
      <c r="CP7" s="85"/>
      <c r="CQ7" s="70"/>
      <c r="CR7" s="70"/>
      <c r="CS7" s="140"/>
      <c r="CT7" s="135"/>
      <c r="CU7" s="74">
        <f>4+(1/6)*5</f>
        <v>4.833333333333333</v>
      </c>
      <c r="CV7" s="70">
        <v>1</v>
      </c>
      <c r="CW7" s="70">
        <v>10</v>
      </c>
      <c r="CX7" s="70">
        <v>1</v>
      </c>
      <c r="CY7" s="145"/>
      <c r="CZ7" s="74">
        <f>5+(1/6)*5</f>
        <v>5.833333333333333</v>
      </c>
      <c r="DA7" s="70">
        <v>0</v>
      </c>
      <c r="DB7" s="70">
        <v>17</v>
      </c>
      <c r="DC7" s="70">
        <v>2</v>
      </c>
      <c r="DD7" s="145"/>
      <c r="DE7" s="85"/>
      <c r="DF7" s="70"/>
      <c r="DG7" s="70"/>
      <c r="DH7" s="70"/>
      <c r="DI7" s="145"/>
      <c r="DJ7" s="85"/>
      <c r="DK7" s="70"/>
      <c r="DL7" s="70"/>
      <c r="DM7" s="70"/>
      <c r="DN7" s="145"/>
      <c r="DO7" s="301"/>
      <c r="DP7" s="86"/>
      <c r="DQ7" s="86"/>
      <c r="DR7" s="86"/>
      <c r="DS7" s="145"/>
      <c r="DT7" s="301"/>
      <c r="DU7" s="86"/>
      <c r="DV7" s="86"/>
      <c r="DW7" s="86"/>
      <c r="DX7" s="136"/>
      <c r="DY7" s="128"/>
      <c r="DZ7" s="128"/>
      <c r="EA7" s="128"/>
      <c r="EB7" s="128"/>
      <c r="EC7" s="136"/>
      <c r="ED7" s="128"/>
      <c r="EE7" s="128"/>
      <c r="EF7" s="128"/>
      <c r="EG7" s="128"/>
      <c r="EH7" s="136"/>
      <c r="EI7" s="128"/>
      <c r="EJ7" s="128"/>
      <c r="EK7" s="128"/>
      <c r="EL7" s="128"/>
      <c r="EM7" s="136"/>
      <c r="EN7" s="128"/>
      <c r="EO7" s="128"/>
      <c r="EP7" s="128"/>
      <c r="EQ7" s="128"/>
      <c r="EV7" s="139">
        <v>25</v>
      </c>
      <c r="EW7" s="139">
        <v>160.66666666666669</v>
      </c>
      <c r="EX7" s="139">
        <v>28</v>
      </c>
      <c r="EY7" s="139">
        <v>685</v>
      </c>
      <c r="EZ7" s="139">
        <v>32</v>
      </c>
      <c r="FA7" s="141">
        <v>5.020833333333334</v>
      </c>
      <c r="FB7" s="141">
        <v>4.263485477178422</v>
      </c>
      <c r="FC7" s="142">
        <v>21.40625</v>
      </c>
      <c r="FE7" s="75"/>
      <c r="FF7" s="276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</row>
    <row r="8" spans="2:180" s="117" customFormat="1" ht="13.5" customHeight="1">
      <c r="B8" s="24" t="s">
        <v>73</v>
      </c>
      <c r="C8" s="138" t="s">
        <v>60</v>
      </c>
      <c r="D8" s="139">
        <v>14</v>
      </c>
      <c r="E8" s="141">
        <f t="shared" si="0"/>
        <v>50</v>
      </c>
      <c r="F8" s="140">
        <f t="shared" si="1"/>
        <v>5</v>
      </c>
      <c r="G8" s="140">
        <f t="shared" si="2"/>
        <v>297</v>
      </c>
      <c r="H8" s="140">
        <f t="shared" si="3"/>
        <v>14</v>
      </c>
      <c r="I8" s="141">
        <f t="shared" si="4"/>
        <v>3.5714285714285716</v>
      </c>
      <c r="J8" s="141">
        <f t="shared" si="5"/>
        <v>5.94</v>
      </c>
      <c r="K8" s="142">
        <f t="shared" si="6"/>
        <v>21.214285714285715</v>
      </c>
      <c r="L8" s="143"/>
      <c r="M8" s="85">
        <v>4</v>
      </c>
      <c r="N8" s="70">
        <v>1</v>
      </c>
      <c r="O8" s="70">
        <v>3</v>
      </c>
      <c r="P8" s="70">
        <v>3</v>
      </c>
      <c r="Q8" s="92"/>
      <c r="R8" s="144">
        <f t="shared" si="7"/>
        <v>220.6</v>
      </c>
      <c r="S8" s="143"/>
      <c r="T8" s="74">
        <f t="shared" si="8"/>
        <v>5.388758782201406</v>
      </c>
      <c r="U8" s="74">
        <f t="shared" si="9"/>
        <v>18.261904761904763</v>
      </c>
      <c r="V8" s="75">
        <f t="shared" si="10"/>
        <v>3.5</v>
      </c>
      <c r="W8" s="103"/>
      <c r="X8" s="85"/>
      <c r="Y8" s="70"/>
      <c r="Z8" s="70"/>
      <c r="AA8" s="70"/>
      <c r="AB8" s="145"/>
      <c r="AC8" s="85">
        <v>4</v>
      </c>
      <c r="AD8" s="70">
        <v>0</v>
      </c>
      <c r="AE8" s="70">
        <v>12</v>
      </c>
      <c r="AF8" s="70">
        <v>2</v>
      </c>
      <c r="AG8" s="146"/>
      <c r="AH8" s="85">
        <v>4</v>
      </c>
      <c r="AI8" s="70">
        <v>0</v>
      </c>
      <c r="AJ8" s="70">
        <v>30</v>
      </c>
      <c r="AK8" s="70">
        <v>0</v>
      </c>
      <c r="AL8" s="83"/>
      <c r="AM8" s="85"/>
      <c r="AN8" s="70"/>
      <c r="AO8" s="70"/>
      <c r="AP8" s="70"/>
      <c r="AQ8" s="83"/>
      <c r="AR8" s="85">
        <v>6</v>
      </c>
      <c r="AS8" s="70">
        <v>1</v>
      </c>
      <c r="AT8" s="70">
        <v>25</v>
      </c>
      <c r="AU8" s="70">
        <v>3</v>
      </c>
      <c r="AV8" s="83"/>
      <c r="AW8" s="85">
        <v>5</v>
      </c>
      <c r="AX8" s="70">
        <v>0</v>
      </c>
      <c r="AY8" s="70">
        <v>35</v>
      </c>
      <c r="AZ8" s="70">
        <v>1</v>
      </c>
      <c r="BA8" s="83"/>
      <c r="BB8" s="85">
        <v>2</v>
      </c>
      <c r="BC8" s="70">
        <v>0</v>
      </c>
      <c r="BD8" s="70">
        <v>25</v>
      </c>
      <c r="BE8" s="70">
        <v>0</v>
      </c>
      <c r="BF8" s="83"/>
      <c r="BG8" s="85"/>
      <c r="BH8" s="70"/>
      <c r="BI8" s="70"/>
      <c r="BJ8" s="70"/>
      <c r="BK8" s="135"/>
      <c r="BL8" s="85"/>
      <c r="BM8" s="70"/>
      <c r="BN8" s="70"/>
      <c r="BO8" s="70"/>
      <c r="BP8" s="135"/>
      <c r="BQ8" s="85">
        <v>3</v>
      </c>
      <c r="BR8" s="70">
        <v>2</v>
      </c>
      <c r="BS8" s="70">
        <v>5</v>
      </c>
      <c r="BT8" s="70">
        <v>2</v>
      </c>
      <c r="BU8" s="135"/>
      <c r="BV8" s="85">
        <v>4</v>
      </c>
      <c r="BW8" s="70">
        <v>0</v>
      </c>
      <c r="BX8" s="70">
        <v>29</v>
      </c>
      <c r="BY8" s="70">
        <v>0</v>
      </c>
      <c r="BZ8" s="135"/>
      <c r="CA8" s="85">
        <v>5</v>
      </c>
      <c r="CB8" s="70">
        <v>0</v>
      </c>
      <c r="CC8" s="70">
        <v>24</v>
      </c>
      <c r="CD8" s="70">
        <v>1</v>
      </c>
      <c r="CE8" s="135"/>
      <c r="CF8" s="85"/>
      <c r="CG8" s="70"/>
      <c r="CH8" s="70"/>
      <c r="CI8" s="70"/>
      <c r="CJ8" s="135"/>
      <c r="CK8" s="85">
        <v>3</v>
      </c>
      <c r="CL8" s="70">
        <v>0</v>
      </c>
      <c r="CM8" s="70">
        <v>21</v>
      </c>
      <c r="CN8" s="70">
        <v>1</v>
      </c>
      <c r="CO8" s="135"/>
      <c r="CP8" s="85">
        <v>3</v>
      </c>
      <c r="CQ8" s="70">
        <v>0</v>
      </c>
      <c r="CR8" s="70">
        <v>34</v>
      </c>
      <c r="CS8" s="140">
        <v>0</v>
      </c>
      <c r="CT8" s="135"/>
      <c r="CU8" s="85">
        <v>4</v>
      </c>
      <c r="CV8" s="70">
        <v>1</v>
      </c>
      <c r="CW8" s="70">
        <v>3</v>
      </c>
      <c r="CX8" s="70">
        <v>3</v>
      </c>
      <c r="CY8" s="145"/>
      <c r="CZ8" s="85">
        <v>3</v>
      </c>
      <c r="DA8" s="70">
        <v>1</v>
      </c>
      <c r="DB8" s="70">
        <v>17</v>
      </c>
      <c r="DC8" s="70">
        <v>0</v>
      </c>
      <c r="DD8" s="145"/>
      <c r="DE8" s="85">
        <v>1</v>
      </c>
      <c r="DF8" s="140">
        <v>0</v>
      </c>
      <c r="DG8" s="140">
        <v>19</v>
      </c>
      <c r="DH8" s="140">
        <v>0</v>
      </c>
      <c r="DI8" s="145"/>
      <c r="DJ8" s="85">
        <v>3</v>
      </c>
      <c r="DK8" s="70">
        <v>0</v>
      </c>
      <c r="DL8" s="70">
        <v>18</v>
      </c>
      <c r="DM8" s="70">
        <v>1</v>
      </c>
      <c r="DN8" s="145"/>
      <c r="DO8" s="301"/>
      <c r="DP8" s="86"/>
      <c r="DQ8" s="86"/>
      <c r="DR8" s="86"/>
      <c r="DS8" s="145"/>
      <c r="DT8" s="301"/>
      <c r="DU8" s="86"/>
      <c r="DV8" s="86"/>
      <c r="DW8" s="86"/>
      <c r="DX8" s="136"/>
      <c r="DY8" s="128"/>
      <c r="DZ8" s="128"/>
      <c r="EA8" s="128"/>
      <c r="EB8" s="128"/>
      <c r="EC8" s="136"/>
      <c r="ED8" s="128"/>
      <c r="EE8" s="128"/>
      <c r="EF8" s="128"/>
      <c r="EG8" s="128"/>
      <c r="EH8" s="136"/>
      <c r="EI8" s="128"/>
      <c r="EJ8" s="128"/>
      <c r="EK8" s="128"/>
      <c r="EL8" s="128"/>
      <c r="EM8" s="136"/>
      <c r="EN8" s="128"/>
      <c r="EO8" s="128"/>
      <c r="EP8" s="128"/>
      <c r="EQ8" s="128"/>
      <c r="EV8" s="139">
        <v>54</v>
      </c>
      <c r="EW8" s="139">
        <v>234.66666666666666</v>
      </c>
      <c r="EX8" s="139">
        <v>14</v>
      </c>
      <c r="EY8" s="139">
        <v>1237</v>
      </c>
      <c r="EZ8" s="139">
        <v>70</v>
      </c>
      <c r="FA8" s="141">
        <v>3.3523809523809525</v>
      </c>
      <c r="FB8" s="141">
        <v>5.271306818181818</v>
      </c>
      <c r="FC8" s="142">
        <v>17.67142857142857</v>
      </c>
      <c r="FD8" s="41"/>
      <c r="FE8" s="75"/>
      <c r="FF8" s="276" t="s">
        <v>250</v>
      </c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</row>
    <row r="9" spans="2:180" s="117" customFormat="1" ht="13.5" customHeight="1">
      <c r="B9" s="24" t="s">
        <v>47</v>
      </c>
      <c r="C9" s="138" t="s">
        <v>46</v>
      </c>
      <c r="D9" s="139">
        <v>17</v>
      </c>
      <c r="E9" s="141">
        <f t="shared" si="0"/>
        <v>98</v>
      </c>
      <c r="F9" s="140">
        <f t="shared" si="1"/>
        <v>9</v>
      </c>
      <c r="G9" s="140">
        <f t="shared" si="2"/>
        <v>490</v>
      </c>
      <c r="H9" s="140">
        <f t="shared" si="3"/>
        <v>20</v>
      </c>
      <c r="I9" s="141">
        <f t="shared" si="4"/>
        <v>4.9</v>
      </c>
      <c r="J9" s="141">
        <f t="shared" si="5"/>
        <v>5</v>
      </c>
      <c r="K9" s="142">
        <f t="shared" si="6"/>
        <v>24.5</v>
      </c>
      <c r="L9" s="143"/>
      <c r="M9" s="85">
        <v>8</v>
      </c>
      <c r="N9" s="70">
        <v>0</v>
      </c>
      <c r="O9" s="70">
        <v>35</v>
      </c>
      <c r="P9" s="70">
        <v>4</v>
      </c>
      <c r="Q9" s="92"/>
      <c r="R9" s="144">
        <f t="shared" si="7"/>
        <v>302</v>
      </c>
      <c r="S9" s="143"/>
      <c r="T9" s="74">
        <f t="shared" si="8"/>
        <v>5.195530726256984</v>
      </c>
      <c r="U9" s="74">
        <f t="shared" si="9"/>
        <v>28.89830508474576</v>
      </c>
      <c r="V9" s="75">
        <f t="shared" si="10"/>
        <v>2.5</v>
      </c>
      <c r="W9" s="103"/>
      <c r="X9" s="85">
        <v>5</v>
      </c>
      <c r="Y9" s="70">
        <v>0</v>
      </c>
      <c r="Z9" s="70">
        <v>29</v>
      </c>
      <c r="AA9" s="70">
        <v>1</v>
      </c>
      <c r="AB9" s="88"/>
      <c r="AC9" s="85"/>
      <c r="AD9" s="70"/>
      <c r="AE9" s="70"/>
      <c r="AF9" s="70"/>
      <c r="AG9" s="147"/>
      <c r="AH9" s="85">
        <v>5</v>
      </c>
      <c r="AI9" s="70">
        <v>0</v>
      </c>
      <c r="AJ9" s="70">
        <v>35</v>
      </c>
      <c r="AK9" s="70">
        <v>0</v>
      </c>
      <c r="AL9" s="83"/>
      <c r="AM9" s="85">
        <v>7</v>
      </c>
      <c r="AN9" s="70">
        <v>0</v>
      </c>
      <c r="AO9" s="70">
        <v>45</v>
      </c>
      <c r="AP9" s="70">
        <v>1</v>
      </c>
      <c r="AQ9" s="83"/>
      <c r="AR9" s="85">
        <v>7</v>
      </c>
      <c r="AS9" s="70">
        <v>0</v>
      </c>
      <c r="AT9" s="70">
        <v>33</v>
      </c>
      <c r="AU9" s="70">
        <v>1</v>
      </c>
      <c r="AV9" s="83"/>
      <c r="AW9" s="85">
        <v>8</v>
      </c>
      <c r="AX9" s="70">
        <v>0</v>
      </c>
      <c r="AY9" s="70">
        <v>35</v>
      </c>
      <c r="AZ9" s="70">
        <v>4</v>
      </c>
      <c r="BA9" s="83"/>
      <c r="BB9" s="139">
        <v>8</v>
      </c>
      <c r="BC9" s="70">
        <v>0</v>
      </c>
      <c r="BD9" s="70">
        <v>38</v>
      </c>
      <c r="BE9" s="70">
        <v>2</v>
      </c>
      <c r="BF9" s="83"/>
      <c r="BG9" s="85">
        <v>7</v>
      </c>
      <c r="BH9" s="140">
        <v>0</v>
      </c>
      <c r="BI9" s="140">
        <v>41</v>
      </c>
      <c r="BJ9" s="140">
        <v>0</v>
      </c>
      <c r="BK9" s="135"/>
      <c r="BL9" s="85">
        <v>6</v>
      </c>
      <c r="BM9" s="70">
        <v>0</v>
      </c>
      <c r="BN9" s="70">
        <v>17</v>
      </c>
      <c r="BO9" s="70">
        <v>2</v>
      </c>
      <c r="BP9" s="135"/>
      <c r="BQ9" s="85">
        <v>6</v>
      </c>
      <c r="BR9" s="70">
        <v>0</v>
      </c>
      <c r="BS9" s="70">
        <v>43</v>
      </c>
      <c r="BT9" s="70">
        <v>3</v>
      </c>
      <c r="BU9" s="135"/>
      <c r="BV9" s="85">
        <v>4</v>
      </c>
      <c r="BW9" s="70">
        <v>0</v>
      </c>
      <c r="BX9" s="70">
        <v>22</v>
      </c>
      <c r="BY9" s="70">
        <v>1</v>
      </c>
      <c r="BZ9" s="135"/>
      <c r="CA9" s="85">
        <v>5</v>
      </c>
      <c r="CB9" s="70">
        <v>1</v>
      </c>
      <c r="CC9" s="70">
        <v>38</v>
      </c>
      <c r="CD9" s="70">
        <v>0</v>
      </c>
      <c r="CE9" s="135"/>
      <c r="CF9" s="85">
        <v>6</v>
      </c>
      <c r="CG9" s="70">
        <v>0</v>
      </c>
      <c r="CH9" s="70">
        <v>40</v>
      </c>
      <c r="CI9" s="70">
        <v>2</v>
      </c>
      <c r="CJ9" s="135"/>
      <c r="CK9" s="85">
        <v>6</v>
      </c>
      <c r="CL9" s="70">
        <v>3</v>
      </c>
      <c r="CM9" s="70">
        <v>20</v>
      </c>
      <c r="CN9" s="70">
        <v>2</v>
      </c>
      <c r="CO9" s="135"/>
      <c r="CP9" s="85">
        <v>6</v>
      </c>
      <c r="CQ9" s="70">
        <v>0</v>
      </c>
      <c r="CR9" s="70">
        <v>36</v>
      </c>
      <c r="CS9" s="140">
        <v>1</v>
      </c>
      <c r="CT9" s="135"/>
      <c r="CU9" s="139">
        <v>4</v>
      </c>
      <c r="CV9" s="70">
        <v>1</v>
      </c>
      <c r="CW9" s="70">
        <v>3</v>
      </c>
      <c r="CX9" s="70">
        <v>0</v>
      </c>
      <c r="CY9" s="88"/>
      <c r="CZ9" s="85">
        <v>8</v>
      </c>
      <c r="DA9" s="70">
        <v>4</v>
      </c>
      <c r="DB9" s="70">
        <v>15</v>
      </c>
      <c r="DC9" s="70">
        <v>0</v>
      </c>
      <c r="DD9" s="88"/>
      <c r="DE9" s="85"/>
      <c r="DF9" s="140"/>
      <c r="DG9" s="140"/>
      <c r="DH9" s="140"/>
      <c r="DI9" s="88"/>
      <c r="DJ9" s="85"/>
      <c r="DK9" s="70"/>
      <c r="DL9" s="70"/>
      <c r="DM9" s="70"/>
      <c r="DN9" s="88"/>
      <c r="DO9" s="301"/>
      <c r="DP9" s="86"/>
      <c r="DQ9" s="86"/>
      <c r="DR9" s="86"/>
      <c r="DS9" s="88"/>
      <c r="DT9" s="301"/>
      <c r="DU9" s="86"/>
      <c r="DV9" s="86"/>
      <c r="DW9" s="86"/>
      <c r="DX9" s="136"/>
      <c r="DY9" s="128"/>
      <c r="DZ9" s="128"/>
      <c r="EA9" s="128"/>
      <c r="EB9" s="128"/>
      <c r="EC9" s="136"/>
      <c r="ED9" s="128"/>
      <c r="EE9" s="128"/>
      <c r="EF9" s="128"/>
      <c r="EG9" s="128"/>
      <c r="EH9" s="136"/>
      <c r="EI9" s="128"/>
      <c r="EJ9" s="128"/>
      <c r="EK9" s="128"/>
      <c r="EL9" s="128"/>
      <c r="EM9" s="136"/>
      <c r="EN9" s="128"/>
      <c r="EO9" s="128"/>
      <c r="EP9" s="128"/>
      <c r="EQ9" s="128"/>
      <c r="EV9" s="139">
        <v>43</v>
      </c>
      <c r="EW9" s="139">
        <v>230.16666666666666</v>
      </c>
      <c r="EX9" s="139">
        <v>13</v>
      </c>
      <c r="EY9" s="139">
        <v>1215</v>
      </c>
      <c r="EZ9" s="139">
        <v>39</v>
      </c>
      <c r="FA9" s="141">
        <v>5.901709401709401</v>
      </c>
      <c r="FB9" s="141">
        <v>5.278783490224475</v>
      </c>
      <c r="FC9" s="142">
        <v>31.153846153846153</v>
      </c>
      <c r="FE9" s="75"/>
      <c r="FF9" s="276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</row>
    <row r="10" spans="2:180" s="117" customFormat="1" ht="13.5" customHeight="1">
      <c r="B10" s="24" t="s">
        <v>165</v>
      </c>
      <c r="C10" s="138" t="s">
        <v>46</v>
      </c>
      <c r="D10" s="139">
        <v>12</v>
      </c>
      <c r="E10" s="141">
        <f t="shared" si="0"/>
        <v>37</v>
      </c>
      <c r="F10" s="140">
        <f t="shared" si="1"/>
        <v>2</v>
      </c>
      <c r="G10" s="140">
        <f t="shared" si="2"/>
        <v>175</v>
      </c>
      <c r="H10" s="140">
        <f t="shared" si="3"/>
        <v>5</v>
      </c>
      <c r="I10" s="141">
        <f t="shared" si="4"/>
        <v>7.4</v>
      </c>
      <c r="J10" s="141">
        <f t="shared" si="5"/>
        <v>4.72972972972973</v>
      </c>
      <c r="K10" s="142">
        <f t="shared" si="6"/>
        <v>35</v>
      </c>
      <c r="L10" s="143"/>
      <c r="M10" s="85">
        <v>4</v>
      </c>
      <c r="N10" s="70">
        <v>0</v>
      </c>
      <c r="O10" s="70">
        <v>19</v>
      </c>
      <c r="P10" s="70">
        <v>1</v>
      </c>
      <c r="Q10" s="92"/>
      <c r="R10" s="144">
        <f t="shared" si="7"/>
        <v>65</v>
      </c>
      <c r="S10" s="143"/>
      <c r="T10" s="74">
        <f t="shared" si="8"/>
        <v>4.558139534883721</v>
      </c>
      <c r="U10" s="74">
        <f t="shared" si="9"/>
        <v>28</v>
      </c>
      <c r="V10" s="75">
        <f t="shared" si="10"/>
        <v>3</v>
      </c>
      <c r="W10" s="103"/>
      <c r="X10" s="85"/>
      <c r="Y10" s="70"/>
      <c r="Z10" s="70"/>
      <c r="AA10" s="70"/>
      <c r="AB10" s="145"/>
      <c r="AC10" s="85"/>
      <c r="AD10" s="70"/>
      <c r="AE10" s="70"/>
      <c r="AF10" s="70"/>
      <c r="AG10" s="146"/>
      <c r="AH10" s="85"/>
      <c r="AI10" s="70"/>
      <c r="AJ10" s="70"/>
      <c r="AK10" s="70"/>
      <c r="AL10" s="83"/>
      <c r="AM10" s="85"/>
      <c r="AN10" s="70"/>
      <c r="AO10" s="70"/>
      <c r="AP10" s="70"/>
      <c r="AQ10" s="83"/>
      <c r="AR10" s="85"/>
      <c r="AS10" s="70"/>
      <c r="AT10" s="70"/>
      <c r="AU10" s="70"/>
      <c r="AV10" s="83"/>
      <c r="AW10" s="85">
        <v>4</v>
      </c>
      <c r="AX10" s="70">
        <v>0</v>
      </c>
      <c r="AY10" s="70">
        <v>19</v>
      </c>
      <c r="AZ10" s="70">
        <v>1</v>
      </c>
      <c r="BA10" s="83"/>
      <c r="BB10" s="139">
        <v>3</v>
      </c>
      <c r="BC10" s="70">
        <v>0</v>
      </c>
      <c r="BD10" s="70">
        <v>26</v>
      </c>
      <c r="BE10" s="70">
        <v>0</v>
      </c>
      <c r="BF10" s="83"/>
      <c r="BG10" s="85">
        <v>2</v>
      </c>
      <c r="BH10" s="70">
        <v>0</v>
      </c>
      <c r="BI10" s="70">
        <v>31</v>
      </c>
      <c r="BJ10" s="70">
        <v>1</v>
      </c>
      <c r="BK10" s="135"/>
      <c r="BL10" s="85"/>
      <c r="BM10" s="70"/>
      <c r="BN10" s="70"/>
      <c r="BO10" s="70"/>
      <c r="BP10" s="135"/>
      <c r="BQ10" s="85"/>
      <c r="BR10" s="70"/>
      <c r="BS10" s="70"/>
      <c r="BT10" s="70"/>
      <c r="BU10" s="135"/>
      <c r="BV10" s="85"/>
      <c r="BW10" s="70"/>
      <c r="BX10" s="70"/>
      <c r="BY10" s="70"/>
      <c r="BZ10" s="135"/>
      <c r="CA10" s="85">
        <v>8</v>
      </c>
      <c r="CB10" s="70">
        <v>1</v>
      </c>
      <c r="CC10" s="70">
        <v>36</v>
      </c>
      <c r="CD10" s="70">
        <v>1</v>
      </c>
      <c r="CE10" s="135"/>
      <c r="CF10" s="85">
        <v>3</v>
      </c>
      <c r="CG10" s="70">
        <v>0</v>
      </c>
      <c r="CH10" s="70">
        <v>19</v>
      </c>
      <c r="CI10" s="70">
        <v>0</v>
      </c>
      <c r="CJ10" s="135"/>
      <c r="CK10" s="85">
        <v>6</v>
      </c>
      <c r="CL10" s="70">
        <v>0</v>
      </c>
      <c r="CM10" s="70">
        <v>31</v>
      </c>
      <c r="CN10" s="70">
        <v>0</v>
      </c>
      <c r="CO10" s="135"/>
      <c r="CP10" s="85">
        <v>7</v>
      </c>
      <c r="CQ10" s="70">
        <v>1</v>
      </c>
      <c r="CR10" s="70">
        <v>0</v>
      </c>
      <c r="CS10" s="140">
        <v>2</v>
      </c>
      <c r="CT10" s="135"/>
      <c r="CU10" s="139">
        <v>2</v>
      </c>
      <c r="CV10" s="70">
        <v>0</v>
      </c>
      <c r="CW10" s="70">
        <v>7</v>
      </c>
      <c r="CX10" s="70">
        <v>0</v>
      </c>
      <c r="CY10" s="88"/>
      <c r="CZ10" s="85"/>
      <c r="DA10" s="70"/>
      <c r="DB10" s="70"/>
      <c r="DC10" s="70"/>
      <c r="DD10" s="88"/>
      <c r="DE10" s="85"/>
      <c r="DF10" s="140"/>
      <c r="DG10" s="140"/>
      <c r="DH10" s="140"/>
      <c r="DI10" s="88"/>
      <c r="DJ10" s="85">
        <v>2</v>
      </c>
      <c r="DK10" s="70">
        <v>0</v>
      </c>
      <c r="DL10" s="70">
        <v>6</v>
      </c>
      <c r="DM10" s="70">
        <v>0</v>
      </c>
      <c r="DN10" s="88"/>
      <c r="DO10" s="301"/>
      <c r="DP10" s="86"/>
      <c r="DQ10" s="86"/>
      <c r="DR10" s="86"/>
      <c r="DS10" s="145"/>
      <c r="DT10" s="301"/>
      <c r="DU10" s="86"/>
      <c r="DV10" s="86"/>
      <c r="DW10" s="86"/>
      <c r="DX10" s="136"/>
      <c r="DY10" s="128"/>
      <c r="DZ10" s="128"/>
      <c r="EA10" s="128"/>
      <c r="EB10" s="128"/>
      <c r="EC10" s="136"/>
      <c r="ED10" s="128"/>
      <c r="EE10" s="128"/>
      <c r="EF10" s="128"/>
      <c r="EG10" s="128"/>
      <c r="EH10" s="136"/>
      <c r="EI10" s="128"/>
      <c r="EJ10" s="128"/>
      <c r="EK10" s="128"/>
      <c r="EL10" s="128"/>
      <c r="EM10" s="136"/>
      <c r="EN10" s="128"/>
      <c r="EO10" s="128"/>
      <c r="EP10" s="128"/>
      <c r="EQ10" s="128"/>
      <c r="EV10" s="139">
        <v>6</v>
      </c>
      <c r="EW10" s="139">
        <v>6</v>
      </c>
      <c r="EX10" s="139">
        <v>0</v>
      </c>
      <c r="EY10" s="139">
        <v>21</v>
      </c>
      <c r="EZ10" s="139">
        <v>2</v>
      </c>
      <c r="FA10" s="141">
        <v>3</v>
      </c>
      <c r="FB10" s="141">
        <v>3.5</v>
      </c>
      <c r="FC10" s="142">
        <v>10.5</v>
      </c>
      <c r="FE10" s="89"/>
      <c r="FF10" s="276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</row>
    <row r="11" spans="2:180" s="117" customFormat="1" ht="13.5" customHeight="1">
      <c r="B11" s="24" t="s">
        <v>51</v>
      </c>
      <c r="C11" s="138" t="s">
        <v>52</v>
      </c>
      <c r="D11" s="139">
        <v>7</v>
      </c>
      <c r="E11" s="141">
        <f t="shared" si="0"/>
        <v>39.33333333333333</v>
      </c>
      <c r="F11" s="140">
        <f t="shared" si="1"/>
        <v>4</v>
      </c>
      <c r="G11" s="140">
        <f t="shared" si="2"/>
        <v>249</v>
      </c>
      <c r="H11" s="140">
        <f t="shared" si="3"/>
        <v>7</v>
      </c>
      <c r="I11" s="141">
        <f t="shared" si="4"/>
        <v>5.619047619047619</v>
      </c>
      <c r="J11" s="141">
        <f t="shared" si="5"/>
        <v>6.330508474576272</v>
      </c>
      <c r="K11" s="142">
        <f t="shared" si="6"/>
        <v>35.57142857142857</v>
      </c>
      <c r="L11" s="143"/>
      <c r="M11" s="74">
        <f>7+(1/6)*2</f>
        <v>7.333333333333333</v>
      </c>
      <c r="N11" s="70">
        <v>3</v>
      </c>
      <c r="O11" s="70">
        <v>28</v>
      </c>
      <c r="P11" s="70">
        <v>2</v>
      </c>
      <c r="Q11" s="92"/>
      <c r="R11" s="144">
        <f t="shared" si="7"/>
        <v>90.2</v>
      </c>
      <c r="S11" s="143"/>
      <c r="T11" s="74">
        <f t="shared" si="8"/>
        <v>4.881951219512196</v>
      </c>
      <c r="U11" s="74">
        <f t="shared" si="9"/>
        <v>20.85</v>
      </c>
      <c r="V11" s="75">
        <f t="shared" si="10"/>
        <v>3.5</v>
      </c>
      <c r="W11" s="103"/>
      <c r="X11" s="85">
        <v>6</v>
      </c>
      <c r="Y11" s="70">
        <v>0</v>
      </c>
      <c r="Z11" s="70">
        <v>47</v>
      </c>
      <c r="AA11" s="70">
        <v>0</v>
      </c>
      <c r="AB11" s="145"/>
      <c r="AC11" s="85">
        <v>5</v>
      </c>
      <c r="AD11" s="70">
        <v>1</v>
      </c>
      <c r="AE11" s="70">
        <v>12</v>
      </c>
      <c r="AF11" s="70">
        <v>1</v>
      </c>
      <c r="AG11" s="146"/>
      <c r="AH11" s="74">
        <f>7+(1/6)*2</f>
        <v>7.333333333333333</v>
      </c>
      <c r="AI11" s="70">
        <v>3</v>
      </c>
      <c r="AJ11" s="70">
        <v>28</v>
      </c>
      <c r="AK11" s="70">
        <v>2</v>
      </c>
      <c r="AL11" s="83"/>
      <c r="AM11" s="85"/>
      <c r="AN11" s="70"/>
      <c r="AO11" s="70"/>
      <c r="AP11" s="70"/>
      <c r="AQ11" s="83"/>
      <c r="AR11" s="85"/>
      <c r="AS11" s="70"/>
      <c r="AT11" s="70"/>
      <c r="AU11" s="70"/>
      <c r="AV11" s="83"/>
      <c r="AW11" s="74"/>
      <c r="AX11" s="70"/>
      <c r="AY11" s="70"/>
      <c r="AZ11" s="70"/>
      <c r="BA11" s="83"/>
      <c r="BB11" s="85"/>
      <c r="BC11" s="70"/>
      <c r="BD11" s="70"/>
      <c r="BE11" s="70"/>
      <c r="BF11" s="83"/>
      <c r="BG11" s="85">
        <v>8</v>
      </c>
      <c r="BH11" s="70">
        <v>0</v>
      </c>
      <c r="BI11" s="70">
        <v>69</v>
      </c>
      <c r="BJ11" s="70">
        <v>2</v>
      </c>
      <c r="BK11" s="135"/>
      <c r="BL11" s="85">
        <v>7</v>
      </c>
      <c r="BM11" s="70">
        <v>0</v>
      </c>
      <c r="BN11" s="70">
        <v>34</v>
      </c>
      <c r="BO11" s="70">
        <v>0</v>
      </c>
      <c r="BP11" s="135"/>
      <c r="BQ11" s="85"/>
      <c r="BR11" s="70"/>
      <c r="BS11" s="70"/>
      <c r="BT11" s="70"/>
      <c r="BU11" s="135"/>
      <c r="BV11" s="85">
        <v>6</v>
      </c>
      <c r="BW11" s="70">
        <v>0</v>
      </c>
      <c r="BX11" s="70">
        <v>59</v>
      </c>
      <c r="BY11" s="70">
        <v>2</v>
      </c>
      <c r="BZ11" s="135"/>
      <c r="CA11" s="85"/>
      <c r="CB11" s="70"/>
      <c r="CC11" s="70"/>
      <c r="CD11" s="70"/>
      <c r="CE11" s="135"/>
      <c r="CF11" s="74"/>
      <c r="CG11" s="70"/>
      <c r="CH11" s="70"/>
      <c r="CI11" s="70"/>
      <c r="CJ11" s="135"/>
      <c r="CK11" s="85"/>
      <c r="CL11" s="70"/>
      <c r="CM11" s="70"/>
      <c r="CN11" s="70"/>
      <c r="CO11" s="135"/>
      <c r="CP11" s="85"/>
      <c r="CQ11" s="70"/>
      <c r="CR11" s="70"/>
      <c r="CS11" s="140"/>
      <c r="CT11" s="135"/>
      <c r="CU11" s="85"/>
      <c r="CV11" s="70"/>
      <c r="CW11" s="70"/>
      <c r="CX11" s="70"/>
      <c r="CY11" s="145"/>
      <c r="CZ11" s="85"/>
      <c r="DA11" s="70"/>
      <c r="DB11" s="70"/>
      <c r="DC11" s="70"/>
      <c r="DD11" s="145"/>
      <c r="DE11" s="85"/>
      <c r="DF11" s="70"/>
      <c r="DG11" s="70"/>
      <c r="DH11" s="70"/>
      <c r="DI11" s="145"/>
      <c r="DJ11" s="85"/>
      <c r="DK11" s="70"/>
      <c r="DL11" s="70"/>
      <c r="DM11" s="70"/>
      <c r="DN11" s="145"/>
      <c r="DO11" s="301"/>
      <c r="DP11" s="86"/>
      <c r="DQ11" s="86"/>
      <c r="DR11" s="86"/>
      <c r="DS11" s="145"/>
      <c r="DT11" s="301"/>
      <c r="DU11" s="86"/>
      <c r="DV11" s="86"/>
      <c r="DW11" s="86"/>
      <c r="DX11" s="136"/>
      <c r="DY11" s="128"/>
      <c r="DZ11" s="128"/>
      <c r="EA11" s="128"/>
      <c r="EB11" s="128"/>
      <c r="EC11" s="136"/>
      <c r="ED11" s="128"/>
      <c r="EE11" s="128"/>
      <c r="EF11" s="128"/>
      <c r="EG11" s="128"/>
      <c r="EH11" s="136"/>
      <c r="EI11" s="128"/>
      <c r="EJ11" s="128"/>
      <c r="EK11" s="128"/>
      <c r="EL11" s="128"/>
      <c r="EM11" s="136"/>
      <c r="EN11" s="128"/>
      <c r="EO11" s="128"/>
      <c r="EP11" s="128"/>
      <c r="EQ11" s="128"/>
      <c r="EV11" s="139">
        <v>21</v>
      </c>
      <c r="EW11" s="139">
        <v>131.5</v>
      </c>
      <c r="EX11" s="139">
        <v>24</v>
      </c>
      <c r="EY11" s="139">
        <v>585</v>
      </c>
      <c r="EZ11" s="139">
        <v>33</v>
      </c>
      <c r="FA11" s="141">
        <v>3.984848484848485</v>
      </c>
      <c r="FB11" s="141">
        <v>4.448669201520913</v>
      </c>
      <c r="FC11" s="142">
        <v>17.727272727272727</v>
      </c>
      <c r="FD11" s="41"/>
      <c r="FE11" s="75"/>
      <c r="FF11" s="276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</row>
    <row r="12" spans="2:180" s="117" customFormat="1" ht="13.5" customHeight="1">
      <c r="B12" s="24" t="s">
        <v>45</v>
      </c>
      <c r="C12" s="138" t="s">
        <v>46</v>
      </c>
      <c r="D12" s="139">
        <v>9</v>
      </c>
      <c r="E12" s="141">
        <f t="shared" si="0"/>
        <v>42.5</v>
      </c>
      <c r="F12" s="140">
        <f t="shared" si="1"/>
        <v>0</v>
      </c>
      <c r="G12" s="140">
        <f t="shared" si="2"/>
        <v>251</v>
      </c>
      <c r="H12" s="140">
        <f t="shared" si="3"/>
        <v>7</v>
      </c>
      <c r="I12" s="141">
        <f t="shared" si="4"/>
        <v>6.071428571428571</v>
      </c>
      <c r="J12" s="141">
        <f t="shared" si="5"/>
        <v>5.905882352941177</v>
      </c>
      <c r="K12" s="142">
        <f t="shared" si="6"/>
        <v>35.857142857142854</v>
      </c>
      <c r="L12" s="143"/>
      <c r="M12" s="85">
        <v>4</v>
      </c>
      <c r="N12" s="70">
        <v>0</v>
      </c>
      <c r="O12" s="70">
        <v>23</v>
      </c>
      <c r="P12" s="70">
        <v>2</v>
      </c>
      <c r="Q12" s="92"/>
      <c r="R12" s="144">
        <f t="shared" si="7"/>
        <v>89.8</v>
      </c>
      <c r="S12" s="151"/>
      <c r="T12" s="74">
        <f t="shared" si="8"/>
        <v>5.356521739130435</v>
      </c>
      <c r="U12" s="74">
        <f t="shared" si="9"/>
        <v>23.692307692307693</v>
      </c>
      <c r="V12" s="75">
        <f t="shared" si="10"/>
        <v>3</v>
      </c>
      <c r="W12" s="103"/>
      <c r="X12" s="85"/>
      <c r="Y12" s="70"/>
      <c r="Z12" s="70"/>
      <c r="AA12" s="70"/>
      <c r="AB12" s="88"/>
      <c r="AC12" s="85">
        <v>2</v>
      </c>
      <c r="AD12" s="70">
        <v>0</v>
      </c>
      <c r="AE12" s="70">
        <v>5</v>
      </c>
      <c r="AF12" s="70">
        <v>0</v>
      </c>
      <c r="AG12" s="147"/>
      <c r="AH12" s="85"/>
      <c r="AI12" s="70"/>
      <c r="AJ12" s="70"/>
      <c r="AK12" s="70"/>
      <c r="AL12" s="83"/>
      <c r="AM12" s="85">
        <v>6</v>
      </c>
      <c r="AN12" s="70">
        <v>0</v>
      </c>
      <c r="AO12" s="70">
        <v>33</v>
      </c>
      <c r="AP12" s="70">
        <v>0</v>
      </c>
      <c r="AQ12" s="83"/>
      <c r="AR12" s="85"/>
      <c r="AS12" s="70"/>
      <c r="AT12" s="70"/>
      <c r="AU12" s="70"/>
      <c r="AV12" s="83"/>
      <c r="AW12" s="85"/>
      <c r="AX12" s="70"/>
      <c r="AY12" s="70"/>
      <c r="AZ12" s="70"/>
      <c r="BA12" s="83"/>
      <c r="BB12" s="139">
        <v>7</v>
      </c>
      <c r="BC12" s="70">
        <v>0</v>
      </c>
      <c r="BD12" s="70">
        <v>43</v>
      </c>
      <c r="BE12" s="70">
        <v>1</v>
      </c>
      <c r="BF12" s="83"/>
      <c r="BG12" s="85">
        <v>6</v>
      </c>
      <c r="BH12" s="70">
        <v>0</v>
      </c>
      <c r="BI12" s="70">
        <v>39</v>
      </c>
      <c r="BJ12" s="70">
        <v>0</v>
      </c>
      <c r="BK12" s="135"/>
      <c r="BL12" s="85"/>
      <c r="BM12" s="70"/>
      <c r="BN12" s="70"/>
      <c r="BO12" s="70"/>
      <c r="BP12" s="135"/>
      <c r="BQ12" s="85">
        <v>6</v>
      </c>
      <c r="BR12" s="70">
        <v>0</v>
      </c>
      <c r="BS12" s="70">
        <v>30</v>
      </c>
      <c r="BT12" s="70">
        <v>1</v>
      </c>
      <c r="BU12" s="135"/>
      <c r="BV12" s="74">
        <f>0+(1/6)*3</f>
        <v>0.5</v>
      </c>
      <c r="BW12" s="70">
        <v>0</v>
      </c>
      <c r="BX12" s="70">
        <v>6</v>
      </c>
      <c r="BY12" s="70">
        <v>1</v>
      </c>
      <c r="BZ12" s="135"/>
      <c r="CA12" s="85"/>
      <c r="CB12" s="70"/>
      <c r="CC12" s="70"/>
      <c r="CD12" s="70"/>
      <c r="CE12" s="135"/>
      <c r="CF12" s="85">
        <v>5</v>
      </c>
      <c r="CG12" s="70">
        <v>0</v>
      </c>
      <c r="CH12" s="70">
        <v>41</v>
      </c>
      <c r="CI12" s="70">
        <v>1</v>
      </c>
      <c r="CJ12" s="135"/>
      <c r="CK12" s="85"/>
      <c r="CL12" s="70"/>
      <c r="CM12" s="70"/>
      <c r="CN12" s="70"/>
      <c r="CO12" s="135"/>
      <c r="CP12" s="85">
        <v>6</v>
      </c>
      <c r="CQ12" s="70">
        <v>0</v>
      </c>
      <c r="CR12" s="70">
        <v>31</v>
      </c>
      <c r="CS12" s="140">
        <v>1</v>
      </c>
      <c r="CT12" s="135"/>
      <c r="CU12" s="85"/>
      <c r="CV12" s="70"/>
      <c r="CW12" s="70"/>
      <c r="CX12" s="70"/>
      <c r="CY12" s="88"/>
      <c r="CZ12" s="85">
        <v>4</v>
      </c>
      <c r="DA12" s="70">
        <v>0</v>
      </c>
      <c r="DB12" s="70">
        <v>23</v>
      </c>
      <c r="DC12" s="70">
        <v>2</v>
      </c>
      <c r="DD12" s="88"/>
      <c r="DE12" s="85"/>
      <c r="DF12" s="140"/>
      <c r="DG12" s="140"/>
      <c r="DH12" s="140"/>
      <c r="DI12" s="88"/>
      <c r="DJ12" s="85"/>
      <c r="DK12" s="70"/>
      <c r="DL12" s="70"/>
      <c r="DM12" s="70"/>
      <c r="DN12" s="88"/>
      <c r="DO12" s="301"/>
      <c r="DP12" s="86"/>
      <c r="DQ12" s="86"/>
      <c r="DR12" s="86"/>
      <c r="DS12" s="88"/>
      <c r="DT12" s="301"/>
      <c r="DU12" s="86"/>
      <c r="DV12" s="86"/>
      <c r="DW12" s="86"/>
      <c r="DX12" s="136"/>
      <c r="DY12" s="128"/>
      <c r="DZ12" s="128"/>
      <c r="EA12" s="128"/>
      <c r="EB12" s="128"/>
      <c r="EC12" s="136"/>
      <c r="ED12" s="128"/>
      <c r="EE12" s="128"/>
      <c r="EF12" s="128"/>
      <c r="EG12" s="128"/>
      <c r="EH12" s="136"/>
      <c r="EI12" s="128"/>
      <c r="EJ12" s="128"/>
      <c r="EK12" s="128"/>
      <c r="EL12" s="128"/>
      <c r="EM12" s="136"/>
      <c r="EN12" s="128"/>
      <c r="EO12" s="128"/>
      <c r="EP12" s="128"/>
      <c r="EQ12" s="128"/>
      <c r="EV12" s="139">
        <v>19</v>
      </c>
      <c r="EW12" s="139">
        <v>72.5</v>
      </c>
      <c r="EX12" s="139">
        <v>8</v>
      </c>
      <c r="EY12" s="139">
        <v>365</v>
      </c>
      <c r="EZ12" s="139">
        <v>19</v>
      </c>
      <c r="FA12" s="141">
        <v>3.8157894736842106</v>
      </c>
      <c r="FB12" s="141">
        <v>5.0344827586206895</v>
      </c>
      <c r="FC12" s="142">
        <v>19.210526315789473</v>
      </c>
      <c r="FE12" s="75"/>
      <c r="FF12" s="276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</row>
    <row r="13" spans="2:256" ht="13.5" customHeight="1">
      <c r="B13" s="24" t="s">
        <v>414</v>
      </c>
      <c r="C13" s="138" t="s">
        <v>287</v>
      </c>
      <c r="D13" s="139">
        <v>6</v>
      </c>
      <c r="E13" s="141">
        <f t="shared" si="0"/>
        <v>37</v>
      </c>
      <c r="F13" s="140">
        <f t="shared" si="1"/>
        <v>2</v>
      </c>
      <c r="G13" s="140">
        <f t="shared" si="2"/>
        <v>181</v>
      </c>
      <c r="H13" s="140">
        <f t="shared" si="3"/>
        <v>3</v>
      </c>
      <c r="I13" s="141">
        <f t="shared" si="4"/>
        <v>12.333333333333334</v>
      </c>
      <c r="J13" s="141">
        <f t="shared" si="5"/>
        <v>4.891891891891892</v>
      </c>
      <c r="K13" s="142">
        <f t="shared" si="6"/>
        <v>60.333333333333336</v>
      </c>
      <c r="L13" s="143"/>
      <c r="M13" s="85">
        <v>5</v>
      </c>
      <c r="N13" s="70">
        <v>0</v>
      </c>
      <c r="O13" s="70">
        <v>27</v>
      </c>
      <c r="P13" s="70">
        <v>1</v>
      </c>
      <c r="Q13" s="92"/>
      <c r="R13" s="144">
        <f t="shared" si="7"/>
        <v>23.799999999999997</v>
      </c>
      <c r="S13" s="143"/>
      <c r="T13" s="74">
        <f t="shared" si="8"/>
        <v>4.891891891891892</v>
      </c>
      <c r="U13" s="74">
        <f t="shared" si="9"/>
        <v>60.333333333333336</v>
      </c>
      <c r="V13" s="75">
        <f t="shared" si="10"/>
        <v>2.5</v>
      </c>
      <c r="W13" s="103"/>
      <c r="X13" s="85"/>
      <c r="Y13" s="70"/>
      <c r="Z13" s="70"/>
      <c r="AA13" s="70"/>
      <c r="AB13" s="145"/>
      <c r="AC13" s="85"/>
      <c r="AD13" s="70"/>
      <c r="AE13" s="70"/>
      <c r="AF13" s="70"/>
      <c r="AG13" s="146"/>
      <c r="AH13" s="85"/>
      <c r="AI13" s="70"/>
      <c r="AJ13" s="70"/>
      <c r="AK13" s="70"/>
      <c r="AL13" s="83"/>
      <c r="AM13" s="85"/>
      <c r="AN13" s="70"/>
      <c r="AO13" s="70"/>
      <c r="AP13" s="70"/>
      <c r="AQ13" s="83"/>
      <c r="AR13" s="85"/>
      <c r="AS13" s="70"/>
      <c r="AT13" s="70"/>
      <c r="AU13" s="70"/>
      <c r="AV13" s="83"/>
      <c r="AW13" s="74"/>
      <c r="AX13" s="70"/>
      <c r="AY13" s="70"/>
      <c r="AZ13" s="70"/>
      <c r="BA13" s="83"/>
      <c r="BB13" s="85">
        <v>7</v>
      </c>
      <c r="BC13" s="70">
        <v>0</v>
      </c>
      <c r="BD13" s="70">
        <v>41</v>
      </c>
      <c r="BE13" s="70">
        <v>1</v>
      </c>
      <c r="BF13" s="83"/>
      <c r="BG13" s="85"/>
      <c r="BH13" s="70"/>
      <c r="BI13" s="70"/>
      <c r="BJ13" s="70"/>
      <c r="BK13" s="135"/>
      <c r="BL13" s="85"/>
      <c r="BM13" s="70"/>
      <c r="BN13" s="70"/>
      <c r="BO13" s="70"/>
      <c r="BP13" s="135"/>
      <c r="BQ13" s="85">
        <v>5</v>
      </c>
      <c r="BR13" s="70">
        <v>0</v>
      </c>
      <c r="BS13" s="70">
        <v>27</v>
      </c>
      <c r="BT13" s="70">
        <v>1</v>
      </c>
      <c r="BU13" s="135"/>
      <c r="BV13" s="74"/>
      <c r="BW13" s="70"/>
      <c r="BX13" s="70"/>
      <c r="BY13" s="70"/>
      <c r="BZ13" s="135"/>
      <c r="CA13" s="85">
        <v>7</v>
      </c>
      <c r="CB13" s="70">
        <v>0</v>
      </c>
      <c r="CC13" s="70">
        <v>38</v>
      </c>
      <c r="CD13" s="70">
        <v>1</v>
      </c>
      <c r="CE13" s="135"/>
      <c r="CF13" s="85">
        <v>8</v>
      </c>
      <c r="CG13" s="70">
        <v>1</v>
      </c>
      <c r="CH13" s="70">
        <v>43</v>
      </c>
      <c r="CI13" s="70">
        <v>0</v>
      </c>
      <c r="CJ13" s="135"/>
      <c r="CK13" s="85">
        <v>6</v>
      </c>
      <c r="CL13" s="70">
        <v>1</v>
      </c>
      <c r="CM13" s="70">
        <v>17</v>
      </c>
      <c r="CN13" s="70">
        <v>0</v>
      </c>
      <c r="CO13" s="135"/>
      <c r="CP13" s="85"/>
      <c r="CQ13" s="70"/>
      <c r="CR13" s="70"/>
      <c r="CS13" s="140"/>
      <c r="CT13" s="135"/>
      <c r="CU13" s="85"/>
      <c r="CV13" s="70"/>
      <c r="CW13" s="70"/>
      <c r="CX13" s="70"/>
      <c r="CY13" s="145"/>
      <c r="CZ13" s="85"/>
      <c r="DA13" s="70"/>
      <c r="DB13" s="70"/>
      <c r="DC13" s="70"/>
      <c r="DD13" s="145"/>
      <c r="DE13" s="85"/>
      <c r="DF13" s="139"/>
      <c r="DG13" s="139"/>
      <c r="DH13" s="139"/>
      <c r="DI13" s="145"/>
      <c r="DJ13" s="85">
        <v>4</v>
      </c>
      <c r="DK13" s="70">
        <v>0</v>
      </c>
      <c r="DL13" s="70">
        <v>15</v>
      </c>
      <c r="DM13" s="70">
        <v>0</v>
      </c>
      <c r="DN13" s="145"/>
      <c r="DO13" s="301"/>
      <c r="DP13" s="86"/>
      <c r="DQ13" s="86"/>
      <c r="DR13" s="86"/>
      <c r="DS13" s="145"/>
      <c r="DT13" s="301"/>
      <c r="DU13" s="86"/>
      <c r="DV13" s="86"/>
      <c r="DW13" s="86"/>
      <c r="DX13" s="136"/>
      <c r="DY13" s="128"/>
      <c r="DZ13" s="128"/>
      <c r="EA13" s="128"/>
      <c r="EB13" s="128"/>
      <c r="EC13" s="136"/>
      <c r="ED13" s="128"/>
      <c r="EE13" s="128"/>
      <c r="EF13" s="128"/>
      <c r="EG13" s="128"/>
      <c r="EH13" s="136"/>
      <c r="EI13" s="128"/>
      <c r="EJ13" s="128"/>
      <c r="EK13" s="128"/>
      <c r="EL13" s="128"/>
      <c r="EM13" s="136"/>
      <c r="EN13" s="128"/>
      <c r="EO13" s="128"/>
      <c r="EP13" s="128"/>
      <c r="EQ13" s="128"/>
      <c r="ER13" s="117"/>
      <c r="ES13" s="117"/>
      <c r="ET13" s="117"/>
      <c r="EU13" s="117"/>
      <c r="EV13" s="139"/>
      <c r="EW13" s="139"/>
      <c r="EX13" s="139"/>
      <c r="EY13" s="139"/>
      <c r="EZ13" s="139"/>
      <c r="FA13" s="141"/>
      <c r="FB13" s="141"/>
      <c r="FC13" s="142"/>
      <c r="FD13" s="41"/>
      <c r="FE13" s="89"/>
      <c r="FF13" s="276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2:180" s="117" customFormat="1" ht="13.5" customHeight="1">
      <c r="B14" s="152"/>
      <c r="C14" s="152"/>
      <c r="D14" s="152"/>
      <c r="E14" s="153"/>
      <c r="F14" s="153"/>
      <c r="G14" s="153"/>
      <c r="H14" s="153"/>
      <c r="I14" s="153"/>
      <c r="J14" s="153"/>
      <c r="K14" s="153"/>
      <c r="L14" s="102"/>
      <c r="M14" s="153"/>
      <c r="N14" s="153"/>
      <c r="O14" s="153"/>
      <c r="P14" s="153"/>
      <c r="Q14" s="100"/>
      <c r="R14" s="153"/>
      <c r="S14" s="153"/>
      <c r="T14" s="153"/>
      <c r="U14" s="153"/>
      <c r="V14" s="153"/>
      <c r="W14" s="10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91"/>
      <c r="AW14" s="153"/>
      <c r="AX14" s="153"/>
      <c r="AY14" s="153"/>
      <c r="AZ14" s="153"/>
      <c r="BA14" s="103"/>
      <c r="BB14" s="153"/>
      <c r="BC14" s="153"/>
      <c r="BD14" s="153"/>
      <c r="BE14" s="153"/>
      <c r="BF14" s="103"/>
      <c r="BG14" s="153"/>
      <c r="BH14" s="153"/>
      <c r="BI14" s="153"/>
      <c r="BJ14" s="153"/>
      <c r="BK14" s="103"/>
      <c r="BL14" s="153"/>
      <c r="BM14" s="153"/>
      <c r="BN14" s="153"/>
      <c r="BO14" s="153"/>
      <c r="BP14" s="103"/>
      <c r="BQ14" s="154"/>
      <c r="BR14" s="153"/>
      <c r="BS14" s="153"/>
      <c r="BT14" s="153"/>
      <c r="BU14" s="103"/>
      <c r="BV14" s="153"/>
      <c r="BW14" s="153"/>
      <c r="BX14" s="153"/>
      <c r="BY14" s="153"/>
      <c r="BZ14" s="103"/>
      <c r="CA14" s="153"/>
      <c r="CB14" s="153"/>
      <c r="CC14" s="153"/>
      <c r="CD14" s="153"/>
      <c r="CE14" s="103"/>
      <c r="CF14" s="153"/>
      <c r="CG14" s="153"/>
      <c r="CH14" s="153"/>
      <c r="CI14" s="153"/>
      <c r="CJ14" s="103"/>
      <c r="CK14" s="153"/>
      <c r="CL14" s="153"/>
      <c r="CM14" s="153"/>
      <c r="CN14" s="153"/>
      <c r="CO14" s="103"/>
      <c r="CP14" s="153"/>
      <c r="CQ14" s="153"/>
      <c r="CR14" s="153"/>
      <c r="CS14" s="153"/>
      <c r="CT14" s="103"/>
      <c r="CU14" s="153"/>
      <c r="CV14" s="153"/>
      <c r="CW14" s="153"/>
      <c r="CX14" s="153"/>
      <c r="CY14" s="103"/>
      <c r="CZ14" s="153"/>
      <c r="DA14" s="153"/>
      <c r="DB14" s="153"/>
      <c r="DC14" s="153"/>
      <c r="DD14" s="103"/>
      <c r="DE14" s="153"/>
      <c r="DF14" s="153"/>
      <c r="DG14" s="153"/>
      <c r="DH14" s="153"/>
      <c r="DI14" s="103"/>
      <c r="DJ14" s="153"/>
      <c r="DK14" s="153"/>
      <c r="DL14" s="153"/>
      <c r="DM14" s="153"/>
      <c r="DN14" s="103"/>
      <c r="DO14" s="100"/>
      <c r="DP14" s="100"/>
      <c r="DQ14" s="100"/>
      <c r="DR14" s="100"/>
      <c r="DS14" s="119"/>
      <c r="DT14" s="100"/>
      <c r="DU14" s="100"/>
      <c r="DV14" s="100"/>
      <c r="DW14" s="100"/>
      <c r="EV14" s="153"/>
      <c r="EW14" s="153"/>
      <c r="EX14" s="153"/>
      <c r="EY14" s="153"/>
      <c r="EZ14" s="153"/>
      <c r="FA14" s="153"/>
      <c r="FB14" s="153"/>
      <c r="FC14" s="153"/>
      <c r="FE14" s="153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</row>
    <row r="15" spans="2:180" s="117" customFormat="1" ht="13.5" customHeight="1">
      <c r="B15" s="106"/>
      <c r="C15" s="106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385" t="s">
        <v>75</v>
      </c>
      <c r="U15" s="400"/>
      <c r="V15" s="401"/>
      <c r="W15" s="103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92"/>
      <c r="AW15" s="100"/>
      <c r="AX15" s="100"/>
      <c r="AY15" s="100"/>
      <c r="AZ15" s="100"/>
      <c r="BA15" s="103"/>
      <c r="BB15" s="100"/>
      <c r="BC15" s="100"/>
      <c r="BD15" s="100"/>
      <c r="BE15" s="100"/>
      <c r="BF15" s="103"/>
      <c r="BG15" s="100"/>
      <c r="BH15" s="100"/>
      <c r="BI15" s="100"/>
      <c r="BJ15" s="100"/>
      <c r="BK15" s="103"/>
      <c r="BL15" s="100"/>
      <c r="BM15" s="100"/>
      <c r="BN15" s="100"/>
      <c r="BO15" s="100"/>
      <c r="BP15" s="103"/>
      <c r="BQ15" s="301"/>
      <c r="BR15" s="100"/>
      <c r="BS15" s="100"/>
      <c r="BT15" s="100"/>
      <c r="BU15" s="103"/>
      <c r="BV15" s="100"/>
      <c r="BW15" s="100"/>
      <c r="BX15" s="100"/>
      <c r="BY15" s="100"/>
      <c r="BZ15" s="103"/>
      <c r="CA15" s="100"/>
      <c r="CB15" s="100"/>
      <c r="CC15" s="100"/>
      <c r="CD15" s="100"/>
      <c r="CE15" s="103"/>
      <c r="CF15" s="100"/>
      <c r="CG15" s="100"/>
      <c r="CH15" s="100"/>
      <c r="CI15" s="100"/>
      <c r="CJ15" s="103"/>
      <c r="CK15" s="100"/>
      <c r="CL15" s="100"/>
      <c r="CM15" s="100"/>
      <c r="CN15" s="100"/>
      <c r="CO15" s="103"/>
      <c r="CP15" s="100"/>
      <c r="CQ15" s="100"/>
      <c r="CR15" s="100"/>
      <c r="CS15" s="100"/>
      <c r="CT15" s="103"/>
      <c r="CU15" s="100"/>
      <c r="CV15" s="100"/>
      <c r="CW15" s="100"/>
      <c r="CX15" s="100"/>
      <c r="CY15" s="103"/>
      <c r="CZ15" s="100"/>
      <c r="DA15" s="100"/>
      <c r="DB15" s="100"/>
      <c r="DC15" s="100"/>
      <c r="DD15" s="103"/>
      <c r="DE15" s="100"/>
      <c r="DF15" s="100"/>
      <c r="DG15" s="100"/>
      <c r="DH15" s="100"/>
      <c r="DI15" s="103"/>
      <c r="DJ15" s="100"/>
      <c r="DK15" s="100"/>
      <c r="DL15" s="100"/>
      <c r="DM15" s="100"/>
      <c r="DN15" s="103"/>
      <c r="DO15" s="100"/>
      <c r="DP15" s="100"/>
      <c r="DQ15" s="100"/>
      <c r="DR15" s="100"/>
      <c r="DS15" s="119"/>
      <c r="DT15" s="100"/>
      <c r="DU15" s="100"/>
      <c r="DV15" s="100"/>
      <c r="DW15" s="100"/>
      <c r="EV15" s="153"/>
      <c r="EW15" s="153"/>
      <c r="EX15" s="153"/>
      <c r="EY15" s="153"/>
      <c r="EZ15" s="153"/>
      <c r="FA15" s="153"/>
      <c r="FB15" s="153"/>
      <c r="FC15" s="153"/>
      <c r="FE15" s="153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</row>
    <row r="16" spans="2:180" s="117" customFormat="1" ht="13.5" customHeight="1">
      <c r="B16" s="103"/>
      <c r="C16" s="103"/>
      <c r="D16" s="103"/>
      <c r="E16" s="102"/>
      <c r="F16" s="102"/>
      <c r="G16" s="102"/>
      <c r="H16" s="102"/>
      <c r="I16" s="60" t="s">
        <v>76</v>
      </c>
      <c r="J16" s="60" t="s">
        <v>77</v>
      </c>
      <c r="K16" s="60" t="s">
        <v>78</v>
      </c>
      <c r="L16" s="102"/>
      <c r="M16" s="120" t="s">
        <v>79</v>
      </c>
      <c r="N16" s="121"/>
      <c r="O16" s="121"/>
      <c r="P16" s="122"/>
      <c r="Q16" s="92"/>
      <c r="R16" s="55" t="s">
        <v>30</v>
      </c>
      <c r="S16" s="102"/>
      <c r="T16" s="383" t="s">
        <v>80</v>
      </c>
      <c r="U16" s="391"/>
      <c r="V16" s="392"/>
      <c r="W16" s="103"/>
      <c r="X16" s="156"/>
      <c r="Y16" s="157"/>
      <c r="Z16" s="157"/>
      <c r="AA16" s="157"/>
      <c r="AB16" s="92"/>
      <c r="AC16" s="156"/>
      <c r="AD16" s="157"/>
      <c r="AE16" s="157"/>
      <c r="AF16" s="157"/>
      <c r="AG16" s="92"/>
      <c r="AH16" s="156"/>
      <c r="AI16" s="157"/>
      <c r="AJ16" s="157"/>
      <c r="AK16" s="157"/>
      <c r="AL16" s="126"/>
      <c r="AM16" s="156"/>
      <c r="AN16" s="157"/>
      <c r="AO16" s="157"/>
      <c r="AP16" s="157"/>
      <c r="AQ16" s="82"/>
      <c r="AR16" s="156"/>
      <c r="AS16" s="157"/>
      <c r="AT16" s="157"/>
      <c r="AU16" s="157"/>
      <c r="AV16" s="82"/>
      <c r="AW16" s="156"/>
      <c r="AX16" s="157"/>
      <c r="AY16" s="157"/>
      <c r="AZ16" s="157"/>
      <c r="BA16" s="81"/>
      <c r="BB16" s="156"/>
      <c r="BC16" s="157"/>
      <c r="BD16" s="157"/>
      <c r="BE16" s="157"/>
      <c r="BF16" s="81"/>
      <c r="BG16" s="156"/>
      <c r="BH16" s="157"/>
      <c r="BI16" s="157"/>
      <c r="BJ16" s="157"/>
      <c r="BK16" s="119"/>
      <c r="BL16" s="156"/>
      <c r="BM16" s="157"/>
      <c r="BN16" s="157"/>
      <c r="BO16" s="157"/>
      <c r="BP16" s="127"/>
      <c r="BQ16" s="158"/>
      <c r="BR16" s="157"/>
      <c r="BS16" s="157"/>
      <c r="BT16" s="157"/>
      <c r="BU16" s="81"/>
      <c r="BV16" s="156"/>
      <c r="BW16" s="157"/>
      <c r="BX16" s="157"/>
      <c r="BY16" s="157"/>
      <c r="BZ16" s="81"/>
      <c r="CA16" s="156"/>
      <c r="CB16" s="157"/>
      <c r="CC16" s="157"/>
      <c r="CD16" s="157"/>
      <c r="CE16" s="88"/>
      <c r="CF16" s="156"/>
      <c r="CG16" s="157"/>
      <c r="CH16" s="157"/>
      <c r="CI16" s="157"/>
      <c r="CJ16" s="119"/>
      <c r="CK16" s="156"/>
      <c r="CL16" s="157"/>
      <c r="CM16" s="157"/>
      <c r="CN16" s="157"/>
      <c r="CO16" s="88"/>
      <c r="CP16" s="156"/>
      <c r="CQ16" s="157"/>
      <c r="CR16" s="157"/>
      <c r="CS16" s="157"/>
      <c r="CT16" s="88"/>
      <c r="CU16" s="156"/>
      <c r="CV16" s="157"/>
      <c r="CW16" s="157"/>
      <c r="CX16" s="157"/>
      <c r="CY16" s="88" t="s">
        <v>32</v>
      </c>
      <c r="CZ16" s="156"/>
      <c r="DA16" s="157"/>
      <c r="DB16" s="157"/>
      <c r="DC16" s="157"/>
      <c r="DD16" s="88" t="s">
        <v>32</v>
      </c>
      <c r="DE16" s="156"/>
      <c r="DF16" s="157"/>
      <c r="DG16" s="157"/>
      <c r="DH16" s="157"/>
      <c r="DI16" s="88" t="s">
        <v>32</v>
      </c>
      <c r="DJ16" s="156"/>
      <c r="DK16" s="157"/>
      <c r="DL16" s="157"/>
      <c r="DM16" s="157"/>
      <c r="DN16" s="88" t="s">
        <v>32</v>
      </c>
      <c r="DO16" s="299"/>
      <c r="DP16" s="92"/>
      <c r="DQ16" s="92"/>
      <c r="DR16" s="92"/>
      <c r="DS16" s="128"/>
      <c r="DT16" s="129"/>
      <c r="DU16" s="128"/>
      <c r="DV16" s="128"/>
      <c r="DW16" s="128"/>
      <c r="DX16" s="128"/>
      <c r="DY16" s="129"/>
      <c r="DZ16" s="128"/>
      <c r="EA16" s="128"/>
      <c r="EB16" s="128"/>
      <c r="EC16" s="128"/>
      <c r="ED16" s="129"/>
      <c r="EE16" s="128"/>
      <c r="EF16" s="128"/>
      <c r="EG16" s="128"/>
      <c r="EH16" s="128"/>
      <c r="EI16" s="129"/>
      <c r="EJ16" s="128"/>
      <c r="EK16" s="128"/>
      <c r="EL16" s="128"/>
      <c r="EM16" s="128"/>
      <c r="EN16" s="129"/>
      <c r="EO16" s="128"/>
      <c r="EP16" s="128"/>
      <c r="EQ16" s="128"/>
      <c r="EV16" s="393" t="s">
        <v>249</v>
      </c>
      <c r="EW16" s="394"/>
      <c r="EX16" s="394"/>
      <c r="EY16" s="394"/>
      <c r="EZ16" s="394"/>
      <c r="FA16" s="394"/>
      <c r="FB16" s="394"/>
      <c r="FC16" s="395"/>
      <c r="FD16" s="117" t="s">
        <v>32</v>
      </c>
      <c r="FE16" s="56" t="s">
        <v>33</v>
      </c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</row>
    <row r="17" spans="2:180" s="117" customFormat="1" ht="13.5" customHeight="1">
      <c r="B17" s="130" t="s">
        <v>109</v>
      </c>
      <c r="C17" s="59"/>
      <c r="D17" s="59" t="s">
        <v>35</v>
      </c>
      <c r="E17" s="60" t="s">
        <v>82</v>
      </c>
      <c r="F17" s="60" t="s">
        <v>83</v>
      </c>
      <c r="G17" s="60" t="s">
        <v>38</v>
      </c>
      <c r="H17" s="60" t="s">
        <v>84</v>
      </c>
      <c r="I17" s="60" t="s">
        <v>85</v>
      </c>
      <c r="J17" s="60" t="s">
        <v>86</v>
      </c>
      <c r="K17" s="60" t="s">
        <v>40</v>
      </c>
      <c r="L17" s="131"/>
      <c r="M17" s="60" t="s">
        <v>82</v>
      </c>
      <c r="N17" s="60" t="s">
        <v>83</v>
      </c>
      <c r="O17" s="60" t="s">
        <v>87</v>
      </c>
      <c r="P17" s="60" t="s">
        <v>84</v>
      </c>
      <c r="Q17" s="92"/>
      <c r="R17" s="63" t="s">
        <v>41</v>
      </c>
      <c r="S17" s="159"/>
      <c r="T17" s="60" t="s">
        <v>86</v>
      </c>
      <c r="U17" s="60" t="s">
        <v>40</v>
      </c>
      <c r="V17" s="60" t="s">
        <v>428</v>
      </c>
      <c r="W17" s="103" t="s">
        <v>32</v>
      </c>
      <c r="X17" s="60" t="s">
        <v>82</v>
      </c>
      <c r="Y17" s="60" t="s">
        <v>83</v>
      </c>
      <c r="Z17" s="60" t="s">
        <v>87</v>
      </c>
      <c r="AA17" s="60" t="s">
        <v>84</v>
      </c>
      <c r="AB17" s="134"/>
      <c r="AC17" s="60" t="s">
        <v>82</v>
      </c>
      <c r="AD17" s="60" t="s">
        <v>83</v>
      </c>
      <c r="AE17" s="60" t="s">
        <v>87</v>
      </c>
      <c r="AF17" s="60" t="s">
        <v>84</v>
      </c>
      <c r="AG17" s="103"/>
      <c r="AH17" s="60" t="s">
        <v>82</v>
      </c>
      <c r="AI17" s="60" t="s">
        <v>83</v>
      </c>
      <c r="AJ17" s="60" t="s">
        <v>87</v>
      </c>
      <c r="AK17" s="60" t="s">
        <v>84</v>
      </c>
      <c r="AL17" s="92"/>
      <c r="AM17" s="60" t="s">
        <v>82</v>
      </c>
      <c r="AN17" s="60" t="s">
        <v>83</v>
      </c>
      <c r="AO17" s="60" t="s">
        <v>87</v>
      </c>
      <c r="AP17" s="60" t="s">
        <v>84</v>
      </c>
      <c r="AQ17" s="92"/>
      <c r="AR17" s="60" t="s">
        <v>82</v>
      </c>
      <c r="AS17" s="60" t="s">
        <v>83</v>
      </c>
      <c r="AT17" s="60" t="s">
        <v>87</v>
      </c>
      <c r="AU17" s="60" t="s">
        <v>84</v>
      </c>
      <c r="AV17" s="92"/>
      <c r="AW17" s="60" t="s">
        <v>82</v>
      </c>
      <c r="AX17" s="60" t="s">
        <v>83</v>
      </c>
      <c r="AY17" s="60" t="s">
        <v>87</v>
      </c>
      <c r="AZ17" s="60" t="s">
        <v>84</v>
      </c>
      <c r="BA17" s="84"/>
      <c r="BB17" s="60" t="s">
        <v>82</v>
      </c>
      <c r="BC17" s="60" t="s">
        <v>83</v>
      </c>
      <c r="BD17" s="60" t="s">
        <v>87</v>
      </c>
      <c r="BE17" s="60" t="s">
        <v>84</v>
      </c>
      <c r="BF17" s="83"/>
      <c r="BG17" s="60" t="s">
        <v>82</v>
      </c>
      <c r="BH17" s="60" t="s">
        <v>83</v>
      </c>
      <c r="BI17" s="60" t="s">
        <v>87</v>
      </c>
      <c r="BJ17" s="60" t="s">
        <v>84</v>
      </c>
      <c r="BK17" s="135"/>
      <c r="BL17" s="60" t="s">
        <v>82</v>
      </c>
      <c r="BM17" s="60" t="s">
        <v>83</v>
      </c>
      <c r="BN17" s="60" t="s">
        <v>87</v>
      </c>
      <c r="BO17" s="60" t="s">
        <v>84</v>
      </c>
      <c r="BP17" s="135"/>
      <c r="BQ17" s="160" t="s">
        <v>82</v>
      </c>
      <c r="BR17" s="60" t="s">
        <v>83</v>
      </c>
      <c r="BS17" s="60" t="s">
        <v>87</v>
      </c>
      <c r="BT17" s="60" t="s">
        <v>84</v>
      </c>
      <c r="BU17" s="135"/>
      <c r="BV17" s="60" t="s">
        <v>82</v>
      </c>
      <c r="BW17" s="60" t="s">
        <v>83</v>
      </c>
      <c r="BX17" s="60" t="s">
        <v>87</v>
      </c>
      <c r="BY17" s="60" t="s">
        <v>84</v>
      </c>
      <c r="BZ17" s="135"/>
      <c r="CA17" s="60" t="s">
        <v>82</v>
      </c>
      <c r="CB17" s="60" t="s">
        <v>83</v>
      </c>
      <c r="CC17" s="60" t="s">
        <v>87</v>
      </c>
      <c r="CD17" s="60" t="s">
        <v>84</v>
      </c>
      <c r="CE17" s="135"/>
      <c r="CF17" s="60" t="s">
        <v>82</v>
      </c>
      <c r="CG17" s="60" t="s">
        <v>83</v>
      </c>
      <c r="CH17" s="60" t="s">
        <v>87</v>
      </c>
      <c r="CI17" s="60" t="s">
        <v>84</v>
      </c>
      <c r="CJ17" s="88"/>
      <c r="CK17" s="60" t="s">
        <v>82</v>
      </c>
      <c r="CL17" s="60" t="s">
        <v>83</v>
      </c>
      <c r="CM17" s="60" t="s">
        <v>87</v>
      </c>
      <c r="CN17" s="60" t="s">
        <v>84</v>
      </c>
      <c r="CO17" s="88"/>
      <c r="CP17" s="60" t="s">
        <v>82</v>
      </c>
      <c r="CQ17" s="60" t="s">
        <v>83</v>
      </c>
      <c r="CR17" s="60" t="s">
        <v>87</v>
      </c>
      <c r="CS17" s="60" t="s">
        <v>84</v>
      </c>
      <c r="CT17" s="88"/>
      <c r="CU17" s="60" t="s">
        <v>82</v>
      </c>
      <c r="CV17" s="60" t="s">
        <v>83</v>
      </c>
      <c r="CW17" s="60" t="s">
        <v>87</v>
      </c>
      <c r="CX17" s="60" t="s">
        <v>84</v>
      </c>
      <c r="CY17" s="88"/>
      <c r="CZ17" s="60" t="s">
        <v>82</v>
      </c>
      <c r="DA17" s="60" t="s">
        <v>83</v>
      </c>
      <c r="DB17" s="60" t="s">
        <v>87</v>
      </c>
      <c r="DC17" s="60" t="s">
        <v>84</v>
      </c>
      <c r="DD17" s="88"/>
      <c r="DE17" s="60" t="s">
        <v>82</v>
      </c>
      <c r="DF17" s="60" t="s">
        <v>83</v>
      </c>
      <c r="DG17" s="60" t="s">
        <v>87</v>
      </c>
      <c r="DH17" s="60" t="s">
        <v>84</v>
      </c>
      <c r="DI17" s="88"/>
      <c r="DJ17" s="60" t="s">
        <v>82</v>
      </c>
      <c r="DK17" s="60" t="s">
        <v>83</v>
      </c>
      <c r="DL17" s="60" t="s">
        <v>87</v>
      </c>
      <c r="DM17" s="60" t="s">
        <v>84</v>
      </c>
      <c r="DN17" s="88"/>
      <c r="DO17" s="300"/>
      <c r="DP17" s="300"/>
      <c r="DQ17" s="300"/>
      <c r="DR17" s="300"/>
      <c r="DS17" s="88"/>
      <c r="DT17" s="300"/>
      <c r="DU17" s="300"/>
      <c r="DV17" s="300"/>
      <c r="DW17" s="300"/>
      <c r="DX17" s="136"/>
      <c r="DY17" s="137" t="s">
        <v>82</v>
      </c>
      <c r="DZ17" s="137" t="s">
        <v>83</v>
      </c>
      <c r="EA17" s="137" t="s">
        <v>87</v>
      </c>
      <c r="EB17" s="137" t="s">
        <v>84</v>
      </c>
      <c r="EC17" s="136"/>
      <c r="ED17" s="137" t="s">
        <v>82</v>
      </c>
      <c r="EE17" s="137" t="s">
        <v>83</v>
      </c>
      <c r="EF17" s="137" t="s">
        <v>87</v>
      </c>
      <c r="EG17" s="137" t="s">
        <v>84</v>
      </c>
      <c r="EH17" s="136"/>
      <c r="EI17" s="137" t="s">
        <v>82</v>
      </c>
      <c r="EJ17" s="137" t="s">
        <v>83</v>
      </c>
      <c r="EK17" s="137" t="s">
        <v>87</v>
      </c>
      <c r="EL17" s="137" t="s">
        <v>84</v>
      </c>
      <c r="EM17" s="136"/>
      <c r="EN17" s="137" t="s">
        <v>82</v>
      </c>
      <c r="EO17" s="137" t="s">
        <v>83</v>
      </c>
      <c r="EP17" s="137" t="s">
        <v>87</v>
      </c>
      <c r="EQ17" s="137" t="s">
        <v>84</v>
      </c>
      <c r="EV17" s="64" t="s">
        <v>35</v>
      </c>
      <c r="EW17" s="64" t="s">
        <v>82</v>
      </c>
      <c r="EX17" s="64" t="s">
        <v>83</v>
      </c>
      <c r="EY17" s="64" t="s">
        <v>87</v>
      </c>
      <c r="EZ17" s="64" t="s">
        <v>84</v>
      </c>
      <c r="FA17" s="64" t="s">
        <v>85</v>
      </c>
      <c r="FB17" s="64" t="s">
        <v>86</v>
      </c>
      <c r="FC17" s="64" t="s">
        <v>40</v>
      </c>
      <c r="FD17" s="117" t="s">
        <v>32</v>
      </c>
      <c r="FE17" s="64" t="s">
        <v>42</v>
      </c>
      <c r="FF17" s="117" t="s">
        <v>32</v>
      </c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</row>
    <row r="18" spans="2:180" s="117" customFormat="1" ht="13.5" customHeight="1">
      <c r="B18" s="24" t="s">
        <v>262</v>
      </c>
      <c r="C18" s="138" t="s">
        <v>44</v>
      </c>
      <c r="D18" s="139">
        <v>1</v>
      </c>
      <c r="E18" s="141">
        <f aca="true" t="shared" si="11" ref="E18:E32">SUM(X18,AC18,AH18,AM18,AW18,AR18,BB18,BG18,BL18,BQ18,BV18,CA18,CF18,CK18,CP18,CU18,CZ18,DE18,DJ18,DO18,DT18,DY18,ED18,EI18,EN18)</f>
        <v>8</v>
      </c>
      <c r="F18" s="140">
        <f aca="true" t="shared" si="12" ref="F18:F32">SUM(Y18,AD18,AI18,AN18,AX18,AS18,BC18,BH18,BM18,BR18,BW18,CB18,CG18,CL18,CQ18,CV18,DA18,DF18,DK18,DP18,DU18,DZ18,EE18,EJ18,EO18)</f>
        <v>0</v>
      </c>
      <c r="G18" s="140">
        <f aca="true" t="shared" si="13" ref="G18:G32">SUM(Z18,AE18,AJ18,AO18,AY18,AT18,BD18,BI18,BN18,BS18,BX18,CC18,CH18,CM18,CR18,CW18,DB18,DG18,DL18,DQ18,DV18,EA18,EF18,EK18,EP18)</f>
        <v>18</v>
      </c>
      <c r="H18" s="140">
        <f aca="true" t="shared" si="14" ref="H18:H32">SUM(AA18,AF18,AK18,AP18,AZ18,AU18,BE18,BJ18,BO18,BT18,BY18,CD18,CI18,CN18,CS18,CX18,DC18,DH18,DM18,DR18,DW18,EB18,EG18,EL18,EQ18)</f>
        <v>2</v>
      </c>
      <c r="I18" s="141">
        <f aca="true" t="shared" si="15" ref="I18:I32">IF(H18=0,"-",E18/H18)</f>
        <v>4</v>
      </c>
      <c r="J18" s="141">
        <f aca="true" t="shared" si="16" ref="J18:J32">IF(E18=0,"-",G18/E18)</f>
        <v>2.25</v>
      </c>
      <c r="K18" s="142">
        <f aca="true" t="shared" si="17" ref="K18:K32">IF(H18=0,"-",G18/H18)</f>
        <v>9</v>
      </c>
      <c r="L18" s="143"/>
      <c r="M18" s="85">
        <v>8</v>
      </c>
      <c r="N18" s="70">
        <v>0</v>
      </c>
      <c r="O18" s="70">
        <v>18</v>
      </c>
      <c r="P18" s="70">
        <v>2</v>
      </c>
      <c r="Q18" s="92"/>
      <c r="R18" s="144">
        <f aca="true" t="shared" si="18" ref="R18:R32">(H18*20)-(G18/5)</f>
        <v>36.4</v>
      </c>
      <c r="S18" s="143"/>
      <c r="T18" s="74">
        <f aca="true" t="shared" si="19" ref="T18:T32">IF(EW18="-",G18/E18,(EY18+G18)/(EW18+E18))</f>
        <v>2.25</v>
      </c>
      <c r="U18" s="74">
        <f aca="true" t="shared" si="20" ref="U18:U32">IF(EW18="-",IF(H18=0,G18,G18/H18),IF(EZ18+H18=0,EY18+G18,(EY18+G18)/(EZ18+H18)))</f>
        <v>9</v>
      </c>
      <c r="V18" s="75">
        <f aca="true" t="shared" si="21" ref="V18:V32">IF(EW18="-",IF(E18&lt;30,FE18,((IF(U18&gt;30,1,IF(U18&gt;25,2,IF(U18&gt;20,3,IF(U18&gt;15,4,IF(U18&gt;=0,5,0))))))+(IF(T18&gt;6,1,IF(T18&gt;5.5,2,IF(T18&gt;5,3,IF(T18&gt;4.5,4,IF(T18&gt;=0,5,0)))))))/2),IF(EW18+E18&lt;30,FE18,((IF(U18&gt;30,1,IF(U18&gt;25,2,IF(U18&gt;20,3,IF(U18&gt;15,4,IF(U18&gt;=0,5,0))))))+(IF(T18&gt;6,1,IF(T18&gt;5.5,2,IF(T18&gt;5,3,IF(T18&gt;4.5,4,IF(T18&gt;=0,5,0)))))))/2))</f>
        <v>4</v>
      </c>
      <c r="W18" s="103"/>
      <c r="X18" s="85"/>
      <c r="Y18" s="70"/>
      <c r="Z18" s="70"/>
      <c r="AA18" s="70"/>
      <c r="AB18" s="145"/>
      <c r="AC18" s="85"/>
      <c r="AD18" s="70"/>
      <c r="AE18" s="70"/>
      <c r="AF18" s="70"/>
      <c r="AG18" s="146"/>
      <c r="AH18" s="85"/>
      <c r="AI18" s="70"/>
      <c r="AJ18" s="70"/>
      <c r="AK18" s="70"/>
      <c r="AL18" s="83"/>
      <c r="AM18" s="85"/>
      <c r="AN18" s="70"/>
      <c r="AO18" s="70"/>
      <c r="AP18" s="70"/>
      <c r="AQ18" s="83"/>
      <c r="AR18" s="85">
        <v>8</v>
      </c>
      <c r="AS18" s="70">
        <v>0</v>
      </c>
      <c r="AT18" s="70">
        <v>18</v>
      </c>
      <c r="AU18" s="70">
        <v>2</v>
      </c>
      <c r="AV18" s="83"/>
      <c r="AW18" s="74"/>
      <c r="AX18" s="70"/>
      <c r="AY18" s="70"/>
      <c r="AZ18" s="70"/>
      <c r="BA18" s="83"/>
      <c r="BB18" s="85"/>
      <c r="BC18" s="70"/>
      <c r="BD18" s="70"/>
      <c r="BE18" s="70"/>
      <c r="BF18" s="83"/>
      <c r="BG18" s="85"/>
      <c r="BH18" s="70"/>
      <c r="BI18" s="70"/>
      <c r="BJ18" s="70"/>
      <c r="BK18" s="135"/>
      <c r="BL18" s="85"/>
      <c r="BM18" s="70"/>
      <c r="BN18" s="70"/>
      <c r="BO18" s="70"/>
      <c r="BP18" s="135"/>
      <c r="BQ18" s="85"/>
      <c r="BR18" s="70"/>
      <c r="BS18" s="70"/>
      <c r="BT18" s="70"/>
      <c r="BU18" s="135"/>
      <c r="BV18" s="74"/>
      <c r="BW18" s="70"/>
      <c r="BX18" s="70"/>
      <c r="BY18" s="70"/>
      <c r="BZ18" s="135"/>
      <c r="CA18" s="85"/>
      <c r="CB18" s="70"/>
      <c r="CC18" s="70"/>
      <c r="CD18" s="70"/>
      <c r="CE18" s="135"/>
      <c r="CF18" s="74"/>
      <c r="CG18" s="70"/>
      <c r="CH18" s="70"/>
      <c r="CI18" s="70"/>
      <c r="CJ18" s="135"/>
      <c r="CK18" s="85"/>
      <c r="CL18" s="70"/>
      <c r="CM18" s="70"/>
      <c r="CN18" s="70"/>
      <c r="CO18" s="135"/>
      <c r="CP18" s="85"/>
      <c r="CQ18" s="70"/>
      <c r="CR18" s="70"/>
      <c r="CS18" s="140"/>
      <c r="CT18" s="135"/>
      <c r="CU18" s="85"/>
      <c r="CV18" s="70"/>
      <c r="CW18" s="70"/>
      <c r="CX18" s="70"/>
      <c r="CY18" s="145"/>
      <c r="CZ18" s="85"/>
      <c r="DA18" s="70"/>
      <c r="DB18" s="70"/>
      <c r="DC18" s="70"/>
      <c r="DD18" s="145"/>
      <c r="DE18" s="85"/>
      <c r="DF18" s="139"/>
      <c r="DG18" s="139"/>
      <c r="DH18" s="139"/>
      <c r="DI18" s="145"/>
      <c r="DJ18" s="85"/>
      <c r="DK18" s="70"/>
      <c r="DL18" s="70"/>
      <c r="DM18" s="70"/>
      <c r="DN18" s="145"/>
      <c r="DO18" s="301"/>
      <c r="DP18" s="86"/>
      <c r="DQ18" s="86"/>
      <c r="DR18" s="86"/>
      <c r="DS18" s="145"/>
      <c r="DT18" s="301"/>
      <c r="DU18" s="86"/>
      <c r="DV18" s="86"/>
      <c r="DW18" s="86"/>
      <c r="DX18" s="136"/>
      <c r="DY18" s="128"/>
      <c r="DZ18" s="128"/>
      <c r="EA18" s="128"/>
      <c r="EB18" s="128"/>
      <c r="EC18" s="136"/>
      <c r="ED18" s="128"/>
      <c r="EE18" s="128"/>
      <c r="EF18" s="128"/>
      <c r="EG18" s="128"/>
      <c r="EH18" s="136"/>
      <c r="EI18" s="128"/>
      <c r="EJ18" s="128"/>
      <c r="EK18" s="128"/>
      <c r="EL18" s="128"/>
      <c r="EM18" s="136"/>
      <c r="EN18" s="128"/>
      <c r="EO18" s="128"/>
      <c r="EP18" s="128"/>
      <c r="EQ18" s="128"/>
      <c r="EV18" s="139"/>
      <c r="EW18" s="139"/>
      <c r="EX18" s="139"/>
      <c r="EY18" s="139"/>
      <c r="EZ18" s="139"/>
      <c r="FA18" s="141"/>
      <c r="FB18" s="141"/>
      <c r="FC18" s="142"/>
      <c r="FD18" s="41"/>
      <c r="FE18" s="89">
        <v>4</v>
      </c>
      <c r="FF18" s="276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</row>
    <row r="19" spans="2:180" s="117" customFormat="1" ht="13.5" customHeight="1">
      <c r="B19" s="24" t="s">
        <v>43</v>
      </c>
      <c r="C19" s="138" t="s">
        <v>44</v>
      </c>
      <c r="D19" s="139">
        <v>19</v>
      </c>
      <c r="E19" s="141">
        <f t="shared" si="11"/>
        <v>3.3333333333333335</v>
      </c>
      <c r="F19" s="140">
        <f t="shared" si="12"/>
        <v>0</v>
      </c>
      <c r="G19" s="140">
        <f t="shared" si="13"/>
        <v>11</v>
      </c>
      <c r="H19" s="140">
        <f t="shared" si="14"/>
        <v>1</v>
      </c>
      <c r="I19" s="141">
        <f t="shared" si="15"/>
        <v>3.3333333333333335</v>
      </c>
      <c r="J19" s="140">
        <f t="shared" si="16"/>
        <v>3.3</v>
      </c>
      <c r="K19" s="142">
        <f t="shared" si="17"/>
        <v>11</v>
      </c>
      <c r="L19" s="143"/>
      <c r="M19" s="74">
        <f>3+(1/6)*2</f>
        <v>3.3333333333333335</v>
      </c>
      <c r="N19" s="70">
        <v>0</v>
      </c>
      <c r="O19" s="70">
        <v>11</v>
      </c>
      <c r="P19" s="70">
        <v>1</v>
      </c>
      <c r="Q19" s="92"/>
      <c r="R19" s="144">
        <f t="shared" si="18"/>
        <v>17.8</v>
      </c>
      <c r="S19" s="143"/>
      <c r="T19" s="74">
        <f t="shared" si="19"/>
        <v>5.673469387755103</v>
      </c>
      <c r="U19" s="74">
        <f t="shared" si="20"/>
        <v>27.8</v>
      </c>
      <c r="V19" s="75">
        <f t="shared" si="21"/>
        <v>2</v>
      </c>
      <c r="W19" s="103"/>
      <c r="X19" s="85"/>
      <c r="Y19" s="70"/>
      <c r="Z19" s="70"/>
      <c r="AA19" s="70"/>
      <c r="AB19" s="145"/>
      <c r="AC19" s="85"/>
      <c r="AD19" s="70"/>
      <c r="AE19" s="70"/>
      <c r="AF19" s="70"/>
      <c r="AG19" s="146"/>
      <c r="AH19" s="85"/>
      <c r="AI19" s="70"/>
      <c r="AJ19" s="70"/>
      <c r="AK19" s="70"/>
      <c r="AL19" s="83"/>
      <c r="AM19" s="85"/>
      <c r="AN19" s="70"/>
      <c r="AO19" s="70"/>
      <c r="AP19" s="70"/>
      <c r="AQ19" s="83"/>
      <c r="AR19" s="85"/>
      <c r="AS19" s="70"/>
      <c r="AT19" s="70"/>
      <c r="AU19" s="70"/>
      <c r="AV19" s="83"/>
      <c r="AW19" s="74"/>
      <c r="AX19" s="70"/>
      <c r="AY19" s="70"/>
      <c r="AZ19" s="70"/>
      <c r="BA19" s="83"/>
      <c r="BB19" s="85"/>
      <c r="BC19" s="70"/>
      <c r="BD19" s="70"/>
      <c r="BE19" s="70"/>
      <c r="BF19" s="83"/>
      <c r="BG19" s="85"/>
      <c r="BH19" s="70"/>
      <c r="BI19" s="70"/>
      <c r="BJ19" s="70"/>
      <c r="BK19" s="135"/>
      <c r="BL19" s="85"/>
      <c r="BM19" s="70"/>
      <c r="BN19" s="70"/>
      <c r="BO19" s="70"/>
      <c r="BP19" s="135"/>
      <c r="BQ19" s="74">
        <f>3+(1/6)*2</f>
        <v>3.3333333333333335</v>
      </c>
      <c r="BR19" s="70">
        <v>0</v>
      </c>
      <c r="BS19" s="70">
        <v>11</v>
      </c>
      <c r="BT19" s="70">
        <v>1</v>
      </c>
      <c r="BU19" s="135"/>
      <c r="BV19" s="74"/>
      <c r="BW19" s="70"/>
      <c r="BX19" s="70"/>
      <c r="BY19" s="70"/>
      <c r="BZ19" s="135"/>
      <c r="CA19" s="85"/>
      <c r="CB19" s="70"/>
      <c r="CC19" s="70"/>
      <c r="CD19" s="70"/>
      <c r="CE19" s="135"/>
      <c r="CF19" s="74"/>
      <c r="CG19" s="70"/>
      <c r="CH19" s="70"/>
      <c r="CI19" s="70"/>
      <c r="CJ19" s="135"/>
      <c r="CK19" s="85"/>
      <c r="CL19" s="70"/>
      <c r="CM19" s="70"/>
      <c r="CN19" s="70"/>
      <c r="CO19" s="135"/>
      <c r="CP19" s="85"/>
      <c r="CQ19" s="70"/>
      <c r="CR19" s="70"/>
      <c r="CS19" s="140"/>
      <c r="CT19" s="135"/>
      <c r="CU19" s="85"/>
      <c r="CV19" s="70"/>
      <c r="CW19" s="70"/>
      <c r="CX19" s="70"/>
      <c r="CY19" s="145"/>
      <c r="CZ19" s="85"/>
      <c r="DA19" s="70"/>
      <c r="DB19" s="70"/>
      <c r="DC19" s="70"/>
      <c r="DD19" s="145"/>
      <c r="DE19" s="85"/>
      <c r="DF19" s="70"/>
      <c r="DG19" s="70"/>
      <c r="DH19" s="70"/>
      <c r="DI19" s="145"/>
      <c r="DJ19" s="85"/>
      <c r="DK19" s="70"/>
      <c r="DL19" s="70"/>
      <c r="DM19" s="70"/>
      <c r="DN19" s="145"/>
      <c r="DO19" s="301"/>
      <c r="DP19" s="86"/>
      <c r="DQ19" s="86"/>
      <c r="DR19" s="86"/>
      <c r="DS19" s="145"/>
      <c r="DT19" s="301"/>
      <c r="DU19" s="86"/>
      <c r="DV19" s="86"/>
      <c r="DW19" s="86"/>
      <c r="DX19" s="136"/>
      <c r="DY19" s="128"/>
      <c r="DZ19" s="128"/>
      <c r="EA19" s="128"/>
      <c r="EB19" s="128"/>
      <c r="EC19" s="136"/>
      <c r="ED19" s="128"/>
      <c r="EE19" s="128"/>
      <c r="EF19" s="128"/>
      <c r="EG19" s="128"/>
      <c r="EH19" s="136"/>
      <c r="EI19" s="128"/>
      <c r="EJ19" s="128"/>
      <c r="EK19" s="128"/>
      <c r="EL19" s="128"/>
      <c r="EM19" s="136"/>
      <c r="EN19" s="128"/>
      <c r="EO19" s="128"/>
      <c r="EP19" s="128"/>
      <c r="EQ19" s="128"/>
      <c r="EV19" s="139">
        <v>83</v>
      </c>
      <c r="EW19" s="139">
        <v>119.16666666666666</v>
      </c>
      <c r="EX19" s="139">
        <v>8</v>
      </c>
      <c r="EY19" s="139">
        <v>684</v>
      </c>
      <c r="EZ19" s="139">
        <v>24</v>
      </c>
      <c r="FA19" s="141">
        <v>4.965277777777778</v>
      </c>
      <c r="FB19" s="141">
        <v>5.7398601398601405</v>
      </c>
      <c r="FC19" s="142">
        <v>28.5</v>
      </c>
      <c r="FD19" s="41"/>
      <c r="FE19" s="89"/>
      <c r="FF19" s="276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</row>
    <row r="20" spans="2:180" s="117" customFormat="1" ht="13.5" customHeight="1">
      <c r="B20" s="24" t="s">
        <v>53</v>
      </c>
      <c r="C20" s="138" t="s">
        <v>54</v>
      </c>
      <c r="D20" s="139">
        <v>9</v>
      </c>
      <c r="E20" s="141">
        <f t="shared" si="11"/>
        <v>12.333333333333334</v>
      </c>
      <c r="F20" s="140">
        <f t="shared" si="12"/>
        <v>0</v>
      </c>
      <c r="G20" s="140">
        <f t="shared" si="13"/>
        <v>62</v>
      </c>
      <c r="H20" s="140">
        <f t="shared" si="14"/>
        <v>5</v>
      </c>
      <c r="I20" s="141">
        <f t="shared" si="15"/>
        <v>2.466666666666667</v>
      </c>
      <c r="J20" s="141">
        <f t="shared" si="16"/>
        <v>5.027027027027027</v>
      </c>
      <c r="K20" s="142">
        <f t="shared" si="17"/>
        <v>12.4</v>
      </c>
      <c r="L20" s="143"/>
      <c r="M20" s="85">
        <v>4</v>
      </c>
      <c r="N20" s="70">
        <v>0</v>
      </c>
      <c r="O20" s="70">
        <v>23</v>
      </c>
      <c r="P20" s="70">
        <v>2</v>
      </c>
      <c r="Q20" s="92"/>
      <c r="R20" s="144">
        <f t="shared" si="18"/>
        <v>87.6</v>
      </c>
      <c r="S20" s="143"/>
      <c r="T20" s="74">
        <f t="shared" si="19"/>
        <v>5.027027027027027</v>
      </c>
      <c r="U20" s="74">
        <f t="shared" si="20"/>
        <v>12.4</v>
      </c>
      <c r="V20" s="75">
        <f t="shared" si="21"/>
        <v>2</v>
      </c>
      <c r="W20" s="103"/>
      <c r="X20" s="74">
        <f>2+(1/6)*2</f>
        <v>2.3333333333333335</v>
      </c>
      <c r="Y20" s="70">
        <v>0</v>
      </c>
      <c r="Z20" s="70">
        <v>10</v>
      </c>
      <c r="AA20" s="70">
        <v>0</v>
      </c>
      <c r="AB20" s="145"/>
      <c r="AC20" s="85"/>
      <c r="AD20" s="70"/>
      <c r="AE20" s="70"/>
      <c r="AF20" s="70"/>
      <c r="AG20" s="146"/>
      <c r="AH20" s="85"/>
      <c r="AI20" s="70"/>
      <c r="AJ20" s="70"/>
      <c r="AK20" s="70"/>
      <c r="AL20" s="83"/>
      <c r="AM20" s="85">
        <v>6</v>
      </c>
      <c r="AN20" s="70">
        <v>0</v>
      </c>
      <c r="AO20" s="70">
        <v>29</v>
      </c>
      <c r="AP20" s="70">
        <v>3</v>
      </c>
      <c r="AQ20" s="83"/>
      <c r="AR20" s="85"/>
      <c r="AS20" s="70"/>
      <c r="AT20" s="70"/>
      <c r="AU20" s="70"/>
      <c r="AV20" s="83"/>
      <c r="AW20" s="85"/>
      <c r="AX20" s="70"/>
      <c r="AY20" s="70"/>
      <c r="AZ20" s="70"/>
      <c r="BA20" s="83"/>
      <c r="BB20" s="74"/>
      <c r="BC20" s="70"/>
      <c r="BD20" s="70"/>
      <c r="BE20" s="70"/>
      <c r="BF20" s="83"/>
      <c r="BG20" s="85"/>
      <c r="BH20" s="70"/>
      <c r="BI20" s="70"/>
      <c r="BJ20" s="70"/>
      <c r="BK20" s="135"/>
      <c r="BL20" s="85"/>
      <c r="BM20" s="70"/>
      <c r="BN20" s="70"/>
      <c r="BO20" s="70"/>
      <c r="BP20" s="135"/>
      <c r="BQ20" s="85"/>
      <c r="BR20" s="70"/>
      <c r="BS20" s="70"/>
      <c r="BT20" s="70"/>
      <c r="BU20" s="135"/>
      <c r="BV20" s="85"/>
      <c r="BW20" s="70"/>
      <c r="BX20" s="70"/>
      <c r="BY20" s="70"/>
      <c r="BZ20" s="135"/>
      <c r="CA20" s="85"/>
      <c r="CB20" s="70"/>
      <c r="CC20" s="70"/>
      <c r="CD20" s="70"/>
      <c r="CE20" s="135"/>
      <c r="CF20" s="85"/>
      <c r="CG20" s="70"/>
      <c r="CH20" s="70"/>
      <c r="CI20" s="70"/>
      <c r="CJ20" s="135"/>
      <c r="CK20" s="85">
        <v>4</v>
      </c>
      <c r="CL20" s="70">
        <v>0</v>
      </c>
      <c r="CM20" s="70">
        <v>23</v>
      </c>
      <c r="CN20" s="70">
        <v>2</v>
      </c>
      <c r="CO20" s="135"/>
      <c r="CP20" s="85"/>
      <c r="CQ20" s="70"/>
      <c r="CR20" s="70"/>
      <c r="CS20" s="140"/>
      <c r="CT20" s="135"/>
      <c r="CU20" s="85"/>
      <c r="CV20" s="70"/>
      <c r="CW20" s="70"/>
      <c r="CX20" s="70"/>
      <c r="CY20" s="145"/>
      <c r="CZ20" s="74"/>
      <c r="DA20" s="70"/>
      <c r="DB20" s="70"/>
      <c r="DC20" s="70"/>
      <c r="DD20" s="145"/>
      <c r="DE20" s="85"/>
      <c r="DF20" s="85"/>
      <c r="DG20" s="85"/>
      <c r="DH20" s="85"/>
      <c r="DI20" s="145"/>
      <c r="DJ20" s="74"/>
      <c r="DK20" s="70"/>
      <c r="DL20" s="70"/>
      <c r="DM20" s="70"/>
      <c r="DN20" s="145"/>
      <c r="DO20" s="301"/>
      <c r="DP20" s="86"/>
      <c r="DQ20" s="86"/>
      <c r="DR20" s="86"/>
      <c r="DS20" s="145"/>
      <c r="DT20" s="301"/>
      <c r="DU20" s="86"/>
      <c r="DV20" s="86"/>
      <c r="DW20" s="86"/>
      <c r="DX20" s="136"/>
      <c r="DY20" s="128"/>
      <c r="DZ20" s="128"/>
      <c r="EA20" s="128"/>
      <c r="EB20" s="128"/>
      <c r="EC20" s="136"/>
      <c r="ED20" s="128"/>
      <c r="EE20" s="128"/>
      <c r="EF20" s="128"/>
      <c r="EG20" s="128"/>
      <c r="EH20" s="136"/>
      <c r="EI20" s="128"/>
      <c r="EJ20" s="128"/>
      <c r="EK20" s="128"/>
      <c r="EL20" s="128"/>
      <c r="EM20" s="136"/>
      <c r="EN20" s="128"/>
      <c r="EO20" s="128"/>
      <c r="EP20" s="128"/>
      <c r="EQ20" s="128"/>
      <c r="EV20" s="74"/>
      <c r="EW20" s="74"/>
      <c r="EX20" s="85"/>
      <c r="EY20" s="85"/>
      <c r="EZ20" s="85"/>
      <c r="FA20" s="141"/>
      <c r="FB20" s="141"/>
      <c r="FC20" s="142"/>
      <c r="FD20" s="41"/>
      <c r="FE20" s="89">
        <v>2</v>
      </c>
      <c r="FF20" s="276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</row>
    <row r="21" spans="2:180" s="117" customFormat="1" ht="13.5" customHeight="1">
      <c r="B21" s="24" t="s">
        <v>50</v>
      </c>
      <c r="C21" s="138" t="s">
        <v>46</v>
      </c>
      <c r="D21" s="139">
        <v>18</v>
      </c>
      <c r="E21" s="141">
        <f t="shared" si="11"/>
        <v>18</v>
      </c>
      <c r="F21" s="140">
        <f t="shared" si="12"/>
        <v>2</v>
      </c>
      <c r="G21" s="140">
        <f t="shared" si="13"/>
        <v>78</v>
      </c>
      <c r="H21" s="140">
        <f t="shared" si="14"/>
        <v>6</v>
      </c>
      <c r="I21" s="141">
        <f t="shared" si="15"/>
        <v>3</v>
      </c>
      <c r="J21" s="141">
        <f t="shared" si="16"/>
        <v>4.333333333333333</v>
      </c>
      <c r="K21" s="142">
        <f t="shared" si="17"/>
        <v>13</v>
      </c>
      <c r="L21" s="143"/>
      <c r="M21" s="85">
        <v>3</v>
      </c>
      <c r="N21" s="70">
        <v>2</v>
      </c>
      <c r="O21" s="70">
        <v>1</v>
      </c>
      <c r="P21" s="70">
        <v>2</v>
      </c>
      <c r="Q21" s="92"/>
      <c r="R21" s="144">
        <f t="shared" si="18"/>
        <v>104.4</v>
      </c>
      <c r="S21" s="143"/>
      <c r="T21" s="74">
        <f t="shared" si="19"/>
        <v>5.841584158415841</v>
      </c>
      <c r="U21" s="74">
        <f t="shared" si="20"/>
        <v>19.032258064516128</v>
      </c>
      <c r="V21" s="75">
        <f t="shared" si="21"/>
        <v>3</v>
      </c>
      <c r="W21" s="103"/>
      <c r="X21" s="85"/>
      <c r="Y21" s="70"/>
      <c r="Z21" s="70"/>
      <c r="AA21" s="70"/>
      <c r="AB21" s="145"/>
      <c r="AC21" s="85"/>
      <c r="AD21" s="70"/>
      <c r="AE21" s="70"/>
      <c r="AF21" s="70"/>
      <c r="AG21" s="146"/>
      <c r="AH21" s="85"/>
      <c r="AI21" s="70"/>
      <c r="AJ21" s="70"/>
      <c r="AK21" s="70"/>
      <c r="AL21" s="83"/>
      <c r="AM21" s="85"/>
      <c r="AN21" s="70"/>
      <c r="AO21" s="70"/>
      <c r="AP21" s="70"/>
      <c r="AQ21" s="83"/>
      <c r="AR21" s="85">
        <v>1</v>
      </c>
      <c r="AS21" s="70">
        <v>0</v>
      </c>
      <c r="AT21" s="70">
        <v>1</v>
      </c>
      <c r="AU21" s="70">
        <v>0</v>
      </c>
      <c r="AV21" s="83"/>
      <c r="AW21" s="74"/>
      <c r="AX21" s="70"/>
      <c r="AY21" s="70"/>
      <c r="AZ21" s="70"/>
      <c r="BA21" s="83"/>
      <c r="BB21" s="85"/>
      <c r="BC21" s="70"/>
      <c r="BD21" s="70"/>
      <c r="BE21" s="70"/>
      <c r="BF21" s="83"/>
      <c r="BG21" s="85"/>
      <c r="BH21" s="70"/>
      <c r="BI21" s="70"/>
      <c r="BJ21" s="70"/>
      <c r="BK21" s="135"/>
      <c r="BL21" s="85"/>
      <c r="BM21" s="70"/>
      <c r="BN21" s="70"/>
      <c r="BO21" s="70"/>
      <c r="BP21" s="135"/>
      <c r="BQ21" s="85">
        <v>1</v>
      </c>
      <c r="BR21" s="70">
        <v>0</v>
      </c>
      <c r="BS21" s="70">
        <v>0</v>
      </c>
      <c r="BT21" s="70">
        <v>0</v>
      </c>
      <c r="BU21" s="135"/>
      <c r="BV21" s="74"/>
      <c r="BW21" s="70"/>
      <c r="BX21" s="70"/>
      <c r="BY21" s="70"/>
      <c r="BZ21" s="135"/>
      <c r="CA21" s="85"/>
      <c r="CB21" s="70"/>
      <c r="CC21" s="70"/>
      <c r="CD21" s="70"/>
      <c r="CE21" s="135"/>
      <c r="CF21" s="85">
        <v>2</v>
      </c>
      <c r="CG21" s="70">
        <v>0</v>
      </c>
      <c r="CH21" s="70">
        <v>12</v>
      </c>
      <c r="CI21" s="70">
        <v>2</v>
      </c>
      <c r="CJ21" s="135"/>
      <c r="CK21" s="85"/>
      <c r="CL21" s="70"/>
      <c r="CM21" s="70"/>
      <c r="CN21" s="70"/>
      <c r="CO21" s="135"/>
      <c r="CP21" s="85"/>
      <c r="CQ21" s="70"/>
      <c r="CR21" s="70"/>
      <c r="CS21" s="140"/>
      <c r="CT21" s="135"/>
      <c r="CU21" s="85">
        <v>3</v>
      </c>
      <c r="CV21" s="70">
        <v>2</v>
      </c>
      <c r="CW21" s="70">
        <v>1</v>
      </c>
      <c r="CX21" s="70">
        <v>2</v>
      </c>
      <c r="CY21" s="145"/>
      <c r="CZ21" s="85">
        <v>6</v>
      </c>
      <c r="DA21" s="70">
        <v>0</v>
      </c>
      <c r="DB21" s="70">
        <v>44</v>
      </c>
      <c r="DC21" s="70">
        <v>1</v>
      </c>
      <c r="DD21" s="145"/>
      <c r="DE21" s="85">
        <v>5</v>
      </c>
      <c r="DF21" s="70">
        <v>0</v>
      </c>
      <c r="DG21" s="70">
        <v>20</v>
      </c>
      <c r="DH21" s="70">
        <v>1</v>
      </c>
      <c r="DI21" s="145"/>
      <c r="DJ21" s="85"/>
      <c r="DK21" s="70"/>
      <c r="DL21" s="70"/>
      <c r="DM21" s="70"/>
      <c r="DN21" s="145"/>
      <c r="DO21" s="301"/>
      <c r="DP21" s="86"/>
      <c r="DQ21" s="86"/>
      <c r="DR21" s="86"/>
      <c r="DS21" s="145"/>
      <c r="DT21" s="301"/>
      <c r="DU21" s="86"/>
      <c r="DV21" s="86"/>
      <c r="DW21" s="86"/>
      <c r="DX21" s="136"/>
      <c r="DY21" s="128"/>
      <c r="DZ21" s="128"/>
      <c r="EA21" s="128"/>
      <c r="EB21" s="128"/>
      <c r="EC21" s="136"/>
      <c r="ED21" s="128"/>
      <c r="EE21" s="128"/>
      <c r="EF21" s="128"/>
      <c r="EG21" s="128"/>
      <c r="EH21" s="136"/>
      <c r="EI21" s="128"/>
      <c r="EJ21" s="128"/>
      <c r="EK21" s="128"/>
      <c r="EL21" s="128"/>
      <c r="EM21" s="136"/>
      <c r="EN21" s="128"/>
      <c r="EO21" s="128"/>
      <c r="EP21" s="128"/>
      <c r="EQ21" s="128"/>
      <c r="EV21" s="139">
        <v>48</v>
      </c>
      <c r="EW21" s="139">
        <v>83</v>
      </c>
      <c r="EX21" s="139">
        <v>6</v>
      </c>
      <c r="EY21" s="139">
        <v>512</v>
      </c>
      <c r="EZ21" s="139">
        <v>25</v>
      </c>
      <c r="FA21" s="141">
        <v>3.32</v>
      </c>
      <c r="FB21" s="141">
        <v>6.168674698795181</v>
      </c>
      <c r="FC21" s="142">
        <v>20.48</v>
      </c>
      <c r="FD21" s="41"/>
      <c r="FE21" s="89"/>
      <c r="FF21" s="276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</row>
    <row r="22" spans="2:180" s="117" customFormat="1" ht="13.5" customHeight="1">
      <c r="B22" s="24" t="s">
        <v>228</v>
      </c>
      <c r="C22" s="138" t="s">
        <v>46</v>
      </c>
      <c r="D22" s="139">
        <v>2</v>
      </c>
      <c r="E22" s="141">
        <f t="shared" si="11"/>
        <v>8.333333333333334</v>
      </c>
      <c r="F22" s="140">
        <f t="shared" si="12"/>
        <v>0</v>
      </c>
      <c r="G22" s="140">
        <f t="shared" si="13"/>
        <v>39</v>
      </c>
      <c r="H22" s="140">
        <f t="shared" si="14"/>
        <v>3</v>
      </c>
      <c r="I22" s="141">
        <f t="shared" si="15"/>
        <v>2.777777777777778</v>
      </c>
      <c r="J22" s="141">
        <f t="shared" si="16"/>
        <v>4.68</v>
      </c>
      <c r="K22" s="142">
        <f t="shared" si="17"/>
        <v>13</v>
      </c>
      <c r="L22" s="143"/>
      <c r="M22" s="139">
        <v>6</v>
      </c>
      <c r="N22" s="70">
        <v>0</v>
      </c>
      <c r="O22" s="70">
        <v>29</v>
      </c>
      <c r="P22" s="70">
        <v>3</v>
      </c>
      <c r="Q22" s="92"/>
      <c r="R22" s="144">
        <f t="shared" si="18"/>
        <v>52.2</v>
      </c>
      <c r="S22" s="143"/>
      <c r="T22" s="74">
        <f t="shared" si="19"/>
        <v>4.68</v>
      </c>
      <c r="U22" s="74">
        <f t="shared" si="20"/>
        <v>13</v>
      </c>
      <c r="V22" s="75">
        <f t="shared" si="21"/>
        <v>3</v>
      </c>
      <c r="W22" s="103"/>
      <c r="X22" s="74">
        <f>2+(1/6)*2</f>
        <v>2.3333333333333335</v>
      </c>
      <c r="Y22" s="70">
        <v>0</v>
      </c>
      <c r="Z22" s="70">
        <v>10</v>
      </c>
      <c r="AA22" s="70">
        <v>0</v>
      </c>
      <c r="AB22" s="145"/>
      <c r="AC22" s="85"/>
      <c r="AD22" s="70"/>
      <c r="AE22" s="70"/>
      <c r="AF22" s="70"/>
      <c r="AG22" s="146"/>
      <c r="AH22" s="85"/>
      <c r="AI22" s="70"/>
      <c r="AJ22" s="70"/>
      <c r="AK22" s="70"/>
      <c r="AL22" s="83"/>
      <c r="AM22" s="85">
        <v>6</v>
      </c>
      <c r="AN22" s="70">
        <v>0</v>
      </c>
      <c r="AO22" s="70">
        <v>29</v>
      </c>
      <c r="AP22" s="70">
        <v>3</v>
      </c>
      <c r="AQ22" s="83"/>
      <c r="AR22" s="85"/>
      <c r="AS22" s="70"/>
      <c r="AT22" s="70"/>
      <c r="AU22" s="70"/>
      <c r="AV22" s="83"/>
      <c r="AW22" s="85"/>
      <c r="AX22" s="70"/>
      <c r="AY22" s="70"/>
      <c r="AZ22" s="70"/>
      <c r="BA22" s="83"/>
      <c r="BB22" s="74"/>
      <c r="BC22" s="70"/>
      <c r="BD22" s="70"/>
      <c r="BE22" s="70"/>
      <c r="BF22" s="83"/>
      <c r="BG22" s="85"/>
      <c r="BH22" s="70"/>
      <c r="BI22" s="70"/>
      <c r="BJ22" s="70"/>
      <c r="BK22" s="135"/>
      <c r="BL22" s="85"/>
      <c r="BM22" s="70"/>
      <c r="BN22" s="70"/>
      <c r="BO22" s="70"/>
      <c r="BP22" s="135"/>
      <c r="BQ22" s="85"/>
      <c r="BR22" s="70"/>
      <c r="BS22" s="70"/>
      <c r="BT22" s="70"/>
      <c r="BU22" s="135"/>
      <c r="BV22" s="85"/>
      <c r="BW22" s="70"/>
      <c r="BX22" s="70"/>
      <c r="BY22" s="70"/>
      <c r="BZ22" s="135"/>
      <c r="CA22" s="85"/>
      <c r="CB22" s="70"/>
      <c r="CC22" s="70"/>
      <c r="CD22" s="70"/>
      <c r="CE22" s="135"/>
      <c r="CF22" s="85"/>
      <c r="CG22" s="70"/>
      <c r="CH22" s="70"/>
      <c r="CI22" s="70"/>
      <c r="CJ22" s="135"/>
      <c r="CK22" s="74"/>
      <c r="CL22" s="70"/>
      <c r="CM22" s="70"/>
      <c r="CN22" s="70"/>
      <c r="CO22" s="135"/>
      <c r="CP22" s="85"/>
      <c r="CQ22" s="70"/>
      <c r="CR22" s="70"/>
      <c r="CS22" s="140"/>
      <c r="CT22" s="135"/>
      <c r="CU22" s="85"/>
      <c r="CV22" s="70"/>
      <c r="CW22" s="70"/>
      <c r="CX22" s="70"/>
      <c r="CY22" s="145"/>
      <c r="CZ22" s="74"/>
      <c r="DA22" s="70"/>
      <c r="DB22" s="70"/>
      <c r="DC22" s="70"/>
      <c r="DD22" s="145"/>
      <c r="DE22" s="85"/>
      <c r="DF22" s="85"/>
      <c r="DG22" s="85"/>
      <c r="DH22" s="85"/>
      <c r="DI22" s="145"/>
      <c r="DJ22" s="74"/>
      <c r="DK22" s="70"/>
      <c r="DL22" s="70"/>
      <c r="DM22" s="70"/>
      <c r="DN22" s="145"/>
      <c r="DO22" s="301"/>
      <c r="DP22" s="86"/>
      <c r="DQ22" s="86"/>
      <c r="DR22" s="86"/>
      <c r="DS22" s="145"/>
      <c r="DT22" s="301"/>
      <c r="DU22" s="86"/>
      <c r="DV22" s="86"/>
      <c r="DW22" s="86"/>
      <c r="DX22" s="136"/>
      <c r="DY22" s="128"/>
      <c r="DZ22" s="128"/>
      <c r="EA22" s="128"/>
      <c r="EB22" s="128"/>
      <c r="EC22" s="136"/>
      <c r="ED22" s="128"/>
      <c r="EE22" s="128"/>
      <c r="EF22" s="128"/>
      <c r="EG22" s="128"/>
      <c r="EH22" s="136"/>
      <c r="EI22" s="128"/>
      <c r="EJ22" s="128"/>
      <c r="EK22" s="128"/>
      <c r="EL22" s="128"/>
      <c r="EM22" s="136"/>
      <c r="EN22" s="128"/>
      <c r="EO22" s="128"/>
      <c r="EP22" s="128"/>
      <c r="EQ22" s="128"/>
      <c r="EV22" s="74"/>
      <c r="EW22" s="74"/>
      <c r="EX22" s="85"/>
      <c r="EY22" s="85"/>
      <c r="EZ22" s="85"/>
      <c r="FA22" s="141"/>
      <c r="FB22" s="141"/>
      <c r="FC22" s="142"/>
      <c r="FD22" s="41"/>
      <c r="FE22" s="89">
        <v>3</v>
      </c>
      <c r="FF22" s="276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</row>
    <row r="23" spans="2:180" s="117" customFormat="1" ht="13.5" customHeight="1">
      <c r="B23" s="24" t="s">
        <v>403</v>
      </c>
      <c r="C23" s="138" t="s">
        <v>46</v>
      </c>
      <c r="D23" s="139">
        <v>1</v>
      </c>
      <c r="E23" s="141">
        <f t="shared" si="11"/>
        <v>8</v>
      </c>
      <c r="F23" s="140">
        <f t="shared" si="12"/>
        <v>0</v>
      </c>
      <c r="G23" s="140">
        <f t="shared" si="13"/>
        <v>27</v>
      </c>
      <c r="H23" s="140">
        <f t="shared" si="14"/>
        <v>1</v>
      </c>
      <c r="I23" s="141">
        <f t="shared" si="15"/>
        <v>8</v>
      </c>
      <c r="J23" s="141">
        <f t="shared" si="16"/>
        <v>3.375</v>
      </c>
      <c r="K23" s="142">
        <f t="shared" si="17"/>
        <v>27</v>
      </c>
      <c r="L23" s="143"/>
      <c r="M23" s="85">
        <v>8</v>
      </c>
      <c r="N23" s="140">
        <v>0</v>
      </c>
      <c r="O23" s="140">
        <v>27</v>
      </c>
      <c r="P23" s="140">
        <v>1</v>
      </c>
      <c r="Q23" s="92"/>
      <c r="R23" s="144">
        <f t="shared" si="18"/>
        <v>14.6</v>
      </c>
      <c r="S23" s="143"/>
      <c r="T23" s="74">
        <f t="shared" si="19"/>
        <v>3.375</v>
      </c>
      <c r="U23" s="74">
        <f t="shared" si="20"/>
        <v>27</v>
      </c>
      <c r="V23" s="75">
        <f t="shared" si="21"/>
        <v>0</v>
      </c>
      <c r="W23" s="103"/>
      <c r="X23" s="85"/>
      <c r="Y23" s="70"/>
      <c r="Z23" s="70"/>
      <c r="AA23" s="70"/>
      <c r="AB23" s="145"/>
      <c r="AC23" s="85"/>
      <c r="AD23" s="70"/>
      <c r="AE23" s="70"/>
      <c r="AF23" s="70"/>
      <c r="AG23" s="146"/>
      <c r="AH23" s="85"/>
      <c r="AI23" s="70"/>
      <c r="AJ23" s="70"/>
      <c r="AK23" s="70"/>
      <c r="AL23" s="83"/>
      <c r="AM23" s="85"/>
      <c r="AN23" s="70"/>
      <c r="AO23" s="70"/>
      <c r="AP23" s="70"/>
      <c r="AQ23" s="83"/>
      <c r="AR23" s="85"/>
      <c r="AS23" s="70"/>
      <c r="AT23" s="70"/>
      <c r="AU23" s="70"/>
      <c r="AV23" s="83"/>
      <c r="AW23" s="85"/>
      <c r="AX23" s="70"/>
      <c r="AY23" s="70"/>
      <c r="AZ23" s="70"/>
      <c r="BA23" s="83"/>
      <c r="BB23" s="139"/>
      <c r="BC23" s="70"/>
      <c r="BD23" s="70"/>
      <c r="BE23" s="70"/>
      <c r="BF23" s="83"/>
      <c r="BG23" s="85"/>
      <c r="BH23" s="70"/>
      <c r="BI23" s="70"/>
      <c r="BJ23" s="70"/>
      <c r="BK23" s="135"/>
      <c r="BL23" s="85"/>
      <c r="BM23" s="70"/>
      <c r="BN23" s="70"/>
      <c r="BO23" s="70"/>
      <c r="BP23" s="135"/>
      <c r="BQ23" s="85"/>
      <c r="BR23" s="70"/>
      <c r="BS23" s="70"/>
      <c r="BT23" s="70"/>
      <c r="BU23" s="135"/>
      <c r="BV23" s="85"/>
      <c r="BW23" s="70"/>
      <c r="BX23" s="70"/>
      <c r="BY23" s="70"/>
      <c r="BZ23" s="135"/>
      <c r="CA23" s="85"/>
      <c r="CB23" s="70"/>
      <c r="CC23" s="70"/>
      <c r="CD23" s="70"/>
      <c r="CE23" s="135"/>
      <c r="CF23" s="85"/>
      <c r="CG23" s="70"/>
      <c r="CH23" s="70"/>
      <c r="CI23" s="70"/>
      <c r="CJ23" s="135"/>
      <c r="CK23" s="85"/>
      <c r="CL23" s="70"/>
      <c r="CM23" s="70"/>
      <c r="CN23" s="70"/>
      <c r="CO23" s="135"/>
      <c r="CP23" s="85"/>
      <c r="CQ23" s="70"/>
      <c r="CR23" s="70"/>
      <c r="CS23" s="140"/>
      <c r="CT23" s="135"/>
      <c r="CU23" s="139"/>
      <c r="CV23" s="70"/>
      <c r="CW23" s="70"/>
      <c r="CX23" s="70"/>
      <c r="CY23" s="88"/>
      <c r="CZ23" s="85"/>
      <c r="DA23" s="70"/>
      <c r="DB23" s="70"/>
      <c r="DC23" s="70"/>
      <c r="DD23" s="88"/>
      <c r="DE23" s="85">
        <v>8</v>
      </c>
      <c r="DF23" s="140">
        <v>0</v>
      </c>
      <c r="DG23" s="140">
        <v>27</v>
      </c>
      <c r="DH23" s="140">
        <v>1</v>
      </c>
      <c r="DI23" s="88"/>
      <c r="DJ23" s="85"/>
      <c r="DK23" s="70"/>
      <c r="DL23" s="70"/>
      <c r="DM23" s="70"/>
      <c r="DN23" s="88"/>
      <c r="DO23" s="301"/>
      <c r="DP23" s="86"/>
      <c r="DQ23" s="86"/>
      <c r="DR23" s="86"/>
      <c r="DS23" s="145"/>
      <c r="DT23" s="301"/>
      <c r="DU23" s="86"/>
      <c r="DV23" s="86"/>
      <c r="DW23" s="86"/>
      <c r="DX23" s="136"/>
      <c r="DY23" s="128"/>
      <c r="DZ23" s="128"/>
      <c r="EA23" s="128"/>
      <c r="EB23" s="128"/>
      <c r="EC23" s="136"/>
      <c r="ED23" s="128"/>
      <c r="EE23" s="128"/>
      <c r="EF23" s="128"/>
      <c r="EG23" s="128"/>
      <c r="EH23" s="136"/>
      <c r="EI23" s="128"/>
      <c r="EJ23" s="128"/>
      <c r="EK23" s="128"/>
      <c r="EL23" s="128"/>
      <c r="EM23" s="136"/>
      <c r="EN23" s="128"/>
      <c r="EO23" s="128"/>
      <c r="EP23" s="128"/>
      <c r="EQ23" s="128"/>
      <c r="EV23" s="139"/>
      <c r="EW23" s="139"/>
      <c r="EX23" s="139"/>
      <c r="EY23" s="139"/>
      <c r="EZ23" s="139"/>
      <c r="FA23" s="141"/>
      <c r="FB23" s="141"/>
      <c r="FC23" s="142"/>
      <c r="FE23" s="75"/>
      <c r="FF23" s="276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</row>
    <row r="24" spans="2:180" s="117" customFormat="1" ht="13.5" customHeight="1">
      <c r="B24" s="24" t="s">
        <v>59</v>
      </c>
      <c r="C24" s="138" t="s">
        <v>60</v>
      </c>
      <c r="D24" s="139">
        <v>2</v>
      </c>
      <c r="E24" s="141">
        <f t="shared" si="11"/>
        <v>14</v>
      </c>
      <c r="F24" s="140">
        <f t="shared" si="12"/>
        <v>0</v>
      </c>
      <c r="G24" s="140">
        <f t="shared" si="13"/>
        <v>56</v>
      </c>
      <c r="H24" s="140">
        <f t="shared" si="14"/>
        <v>2</v>
      </c>
      <c r="I24" s="141">
        <f t="shared" si="15"/>
        <v>7</v>
      </c>
      <c r="J24" s="141">
        <f t="shared" si="16"/>
        <v>4</v>
      </c>
      <c r="K24" s="142">
        <f t="shared" si="17"/>
        <v>28</v>
      </c>
      <c r="L24" s="143"/>
      <c r="M24" s="85">
        <v>6</v>
      </c>
      <c r="N24" s="70">
        <v>0</v>
      </c>
      <c r="O24" s="70">
        <v>21</v>
      </c>
      <c r="P24" s="70">
        <v>2</v>
      </c>
      <c r="Q24" s="92"/>
      <c r="R24" s="144">
        <f t="shared" si="18"/>
        <v>28.8</v>
      </c>
      <c r="S24" s="143"/>
      <c r="T24" s="74">
        <f t="shared" si="19"/>
        <v>3.8445945945945947</v>
      </c>
      <c r="U24" s="74">
        <f t="shared" si="20"/>
        <v>20.321428571428573</v>
      </c>
      <c r="V24" s="75">
        <f t="shared" si="21"/>
        <v>4</v>
      </c>
      <c r="W24" s="103"/>
      <c r="X24" s="85"/>
      <c r="Y24" s="70"/>
      <c r="Z24" s="70"/>
      <c r="AA24" s="70"/>
      <c r="AB24" s="145"/>
      <c r="AC24" s="85"/>
      <c r="AD24" s="70"/>
      <c r="AE24" s="70"/>
      <c r="AF24" s="70"/>
      <c r="AG24" s="146"/>
      <c r="AH24" s="85"/>
      <c r="AI24" s="70"/>
      <c r="AJ24" s="70"/>
      <c r="AK24" s="70"/>
      <c r="AL24" s="83"/>
      <c r="AM24" s="85">
        <v>8</v>
      </c>
      <c r="AN24" s="70">
        <v>0</v>
      </c>
      <c r="AO24" s="70">
        <v>35</v>
      </c>
      <c r="AP24" s="70">
        <v>0</v>
      </c>
      <c r="AQ24" s="83"/>
      <c r="AR24" s="85"/>
      <c r="AS24" s="70"/>
      <c r="AT24" s="70"/>
      <c r="AU24" s="70"/>
      <c r="AV24" s="83"/>
      <c r="AW24" s="85"/>
      <c r="AX24" s="70"/>
      <c r="AY24" s="70"/>
      <c r="AZ24" s="70"/>
      <c r="BA24" s="83"/>
      <c r="BB24" s="139"/>
      <c r="BC24" s="70"/>
      <c r="BD24" s="70"/>
      <c r="BE24" s="70"/>
      <c r="BF24" s="83"/>
      <c r="BG24" s="85"/>
      <c r="BH24" s="70"/>
      <c r="BI24" s="70"/>
      <c r="BJ24" s="70"/>
      <c r="BK24" s="135"/>
      <c r="BL24" s="85"/>
      <c r="BM24" s="70"/>
      <c r="BN24" s="70"/>
      <c r="BO24" s="70"/>
      <c r="BP24" s="135"/>
      <c r="BQ24" s="85"/>
      <c r="BR24" s="70"/>
      <c r="BS24" s="70"/>
      <c r="BT24" s="70"/>
      <c r="BU24" s="135"/>
      <c r="BV24" s="85">
        <v>6</v>
      </c>
      <c r="BW24" s="70">
        <v>0</v>
      </c>
      <c r="BX24" s="70">
        <v>21</v>
      </c>
      <c r="BY24" s="70">
        <v>2</v>
      </c>
      <c r="BZ24" s="135"/>
      <c r="CA24" s="85"/>
      <c r="CB24" s="70"/>
      <c r="CC24" s="70"/>
      <c r="CD24" s="70"/>
      <c r="CE24" s="135"/>
      <c r="CF24" s="85"/>
      <c r="CG24" s="70"/>
      <c r="CH24" s="70"/>
      <c r="CI24" s="70"/>
      <c r="CJ24" s="135"/>
      <c r="CK24" s="85"/>
      <c r="CL24" s="70"/>
      <c r="CM24" s="70"/>
      <c r="CN24" s="70"/>
      <c r="CO24" s="135"/>
      <c r="CP24" s="85"/>
      <c r="CQ24" s="70"/>
      <c r="CR24" s="70"/>
      <c r="CS24" s="140"/>
      <c r="CT24" s="135"/>
      <c r="CU24" s="139"/>
      <c r="CV24" s="70"/>
      <c r="CW24" s="70"/>
      <c r="CX24" s="70"/>
      <c r="CY24" s="88"/>
      <c r="CZ24" s="85"/>
      <c r="DA24" s="70"/>
      <c r="DB24" s="70"/>
      <c r="DC24" s="70"/>
      <c r="DD24" s="88"/>
      <c r="DE24" s="85"/>
      <c r="DF24" s="140"/>
      <c r="DG24" s="140"/>
      <c r="DH24" s="140"/>
      <c r="DI24" s="88"/>
      <c r="DJ24" s="85"/>
      <c r="DK24" s="70"/>
      <c r="DL24" s="70"/>
      <c r="DM24" s="70"/>
      <c r="DN24" s="88"/>
      <c r="DO24" s="301"/>
      <c r="DP24" s="86"/>
      <c r="DQ24" s="86"/>
      <c r="DR24" s="86"/>
      <c r="DS24" s="145"/>
      <c r="DT24" s="301"/>
      <c r="DU24" s="86"/>
      <c r="DV24" s="86"/>
      <c r="DW24" s="86"/>
      <c r="DX24" s="136"/>
      <c r="DY24" s="128"/>
      <c r="DZ24" s="128"/>
      <c r="EA24" s="128"/>
      <c r="EB24" s="128"/>
      <c r="EC24" s="136"/>
      <c r="ED24" s="128"/>
      <c r="EE24" s="128"/>
      <c r="EF24" s="128"/>
      <c r="EG24" s="128"/>
      <c r="EH24" s="136"/>
      <c r="EI24" s="128"/>
      <c r="EJ24" s="128"/>
      <c r="EK24" s="128"/>
      <c r="EL24" s="128"/>
      <c r="EM24" s="136"/>
      <c r="EN24" s="128"/>
      <c r="EO24" s="128"/>
      <c r="EP24" s="128"/>
      <c r="EQ24" s="128"/>
      <c r="EV24" s="139">
        <v>20</v>
      </c>
      <c r="EW24" s="139">
        <v>134</v>
      </c>
      <c r="EX24" s="139">
        <v>19</v>
      </c>
      <c r="EY24" s="139">
        <v>513</v>
      </c>
      <c r="EZ24" s="139">
        <v>26</v>
      </c>
      <c r="FA24" s="141">
        <v>5.153846153846154</v>
      </c>
      <c r="FB24" s="141">
        <v>3.828358208955224</v>
      </c>
      <c r="FC24" s="142">
        <v>19.73076923076923</v>
      </c>
      <c r="FE24" s="75"/>
      <c r="FF24" s="276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</row>
    <row r="25" spans="2:180" s="117" customFormat="1" ht="13.5" customHeight="1">
      <c r="B25" s="24" t="s">
        <v>55</v>
      </c>
      <c r="C25" s="138" t="s">
        <v>44</v>
      </c>
      <c r="D25" s="139">
        <v>6</v>
      </c>
      <c r="E25" s="141">
        <f t="shared" si="11"/>
        <v>26</v>
      </c>
      <c r="F25" s="140">
        <f t="shared" si="12"/>
        <v>1</v>
      </c>
      <c r="G25" s="140">
        <f t="shared" si="13"/>
        <v>188</v>
      </c>
      <c r="H25" s="140">
        <f t="shared" si="14"/>
        <v>5</v>
      </c>
      <c r="I25" s="141">
        <f t="shared" si="15"/>
        <v>5.2</v>
      </c>
      <c r="J25" s="141">
        <f t="shared" si="16"/>
        <v>7.230769230769231</v>
      </c>
      <c r="K25" s="142">
        <f t="shared" si="17"/>
        <v>37.6</v>
      </c>
      <c r="L25" s="143"/>
      <c r="M25" s="85">
        <v>2</v>
      </c>
      <c r="N25" s="70">
        <v>0</v>
      </c>
      <c r="O25" s="70">
        <v>9</v>
      </c>
      <c r="P25" s="70">
        <v>2</v>
      </c>
      <c r="Q25" s="92"/>
      <c r="R25" s="144">
        <f t="shared" si="18"/>
        <v>62.4</v>
      </c>
      <c r="S25" s="143"/>
      <c r="T25" s="74">
        <f t="shared" si="19"/>
        <v>5.238805970149254</v>
      </c>
      <c r="U25" s="74">
        <f t="shared" si="20"/>
        <v>19.5</v>
      </c>
      <c r="V25" s="75">
        <f t="shared" si="21"/>
        <v>3.5</v>
      </c>
      <c r="W25" s="103"/>
      <c r="X25" s="85">
        <v>4</v>
      </c>
      <c r="Y25" s="70">
        <v>0</v>
      </c>
      <c r="Z25" s="70">
        <v>25</v>
      </c>
      <c r="AA25" s="70">
        <v>0</v>
      </c>
      <c r="AB25" s="145"/>
      <c r="AC25" s="85">
        <v>2</v>
      </c>
      <c r="AD25" s="70">
        <v>0</v>
      </c>
      <c r="AE25" s="70">
        <v>9</v>
      </c>
      <c r="AF25" s="70">
        <v>2</v>
      </c>
      <c r="AG25" s="146"/>
      <c r="AH25" s="85">
        <v>5</v>
      </c>
      <c r="AI25" s="70">
        <v>1</v>
      </c>
      <c r="AJ25" s="70">
        <v>29</v>
      </c>
      <c r="AK25" s="70">
        <v>1</v>
      </c>
      <c r="AL25" s="83"/>
      <c r="AM25" s="85"/>
      <c r="AN25" s="70"/>
      <c r="AO25" s="70"/>
      <c r="AP25" s="70"/>
      <c r="AQ25" s="83"/>
      <c r="AR25" s="85"/>
      <c r="AS25" s="70"/>
      <c r="AT25" s="70"/>
      <c r="AU25" s="70"/>
      <c r="AV25" s="83"/>
      <c r="AW25" s="85">
        <v>3</v>
      </c>
      <c r="AX25" s="70">
        <v>0</v>
      </c>
      <c r="AY25" s="70">
        <v>25</v>
      </c>
      <c r="AZ25" s="70">
        <v>1</v>
      </c>
      <c r="BA25" s="83"/>
      <c r="BB25" s="85">
        <v>6</v>
      </c>
      <c r="BC25" s="70">
        <v>0</v>
      </c>
      <c r="BD25" s="70">
        <v>50</v>
      </c>
      <c r="BE25" s="70">
        <v>0</v>
      </c>
      <c r="BF25" s="83"/>
      <c r="BG25" s="85"/>
      <c r="BH25" s="70"/>
      <c r="BI25" s="70"/>
      <c r="BJ25" s="70"/>
      <c r="BK25" s="135"/>
      <c r="BL25" s="85"/>
      <c r="BM25" s="70"/>
      <c r="BN25" s="70"/>
      <c r="BO25" s="70"/>
      <c r="BP25" s="135"/>
      <c r="BQ25" s="85"/>
      <c r="BR25" s="70"/>
      <c r="BS25" s="70"/>
      <c r="BT25" s="70"/>
      <c r="BU25" s="135"/>
      <c r="BV25" s="85"/>
      <c r="BW25" s="70"/>
      <c r="BX25" s="70"/>
      <c r="BY25" s="70"/>
      <c r="BZ25" s="135"/>
      <c r="CA25" s="85"/>
      <c r="CB25" s="70"/>
      <c r="CC25" s="70"/>
      <c r="CD25" s="70"/>
      <c r="CE25" s="135"/>
      <c r="CF25" s="85"/>
      <c r="CG25" s="70"/>
      <c r="CH25" s="70"/>
      <c r="CI25" s="70"/>
      <c r="CJ25" s="135"/>
      <c r="CK25" s="85">
        <v>6</v>
      </c>
      <c r="CL25" s="70">
        <v>0</v>
      </c>
      <c r="CM25" s="70">
        <v>50</v>
      </c>
      <c r="CN25" s="70">
        <v>1</v>
      </c>
      <c r="CO25" s="135"/>
      <c r="CP25" s="85"/>
      <c r="CQ25" s="70"/>
      <c r="CR25" s="70"/>
      <c r="CS25" s="140"/>
      <c r="CT25" s="135"/>
      <c r="CU25" s="74"/>
      <c r="CV25" s="70"/>
      <c r="CW25" s="70"/>
      <c r="CX25" s="70"/>
      <c r="CY25" s="145"/>
      <c r="CZ25" s="85"/>
      <c r="DA25" s="70"/>
      <c r="DB25" s="70"/>
      <c r="DC25" s="70"/>
      <c r="DD25" s="145"/>
      <c r="DE25" s="85"/>
      <c r="DF25" s="70"/>
      <c r="DG25" s="70"/>
      <c r="DH25" s="70"/>
      <c r="DI25" s="145"/>
      <c r="DJ25" s="85"/>
      <c r="DK25" s="70"/>
      <c r="DL25" s="70"/>
      <c r="DM25" s="70"/>
      <c r="DN25" s="145"/>
      <c r="DO25" s="301"/>
      <c r="DP25" s="86"/>
      <c r="DQ25" s="86"/>
      <c r="DR25" s="86"/>
      <c r="DS25" s="145"/>
      <c r="DT25" s="301"/>
      <c r="DU25" s="86"/>
      <c r="DV25" s="86"/>
      <c r="DW25" s="86"/>
      <c r="DX25" s="136"/>
      <c r="DY25" s="128"/>
      <c r="DZ25" s="128"/>
      <c r="EA25" s="128"/>
      <c r="EB25" s="128"/>
      <c r="EC25" s="136"/>
      <c r="ED25" s="128"/>
      <c r="EE25" s="128"/>
      <c r="EF25" s="128"/>
      <c r="EG25" s="128"/>
      <c r="EH25" s="136"/>
      <c r="EI25" s="128"/>
      <c r="EJ25" s="128"/>
      <c r="EK25" s="128"/>
      <c r="EL25" s="128"/>
      <c r="EM25" s="136"/>
      <c r="EN25" s="128"/>
      <c r="EO25" s="128"/>
      <c r="EP25" s="128"/>
      <c r="EQ25" s="128"/>
      <c r="EV25" s="139">
        <v>23</v>
      </c>
      <c r="EW25" s="139">
        <v>130.33333333333331</v>
      </c>
      <c r="EX25" s="139">
        <v>12</v>
      </c>
      <c r="EY25" s="139">
        <v>631</v>
      </c>
      <c r="EZ25" s="139">
        <v>37</v>
      </c>
      <c r="FA25" s="141">
        <v>3.522522522522522</v>
      </c>
      <c r="FB25" s="141">
        <v>4.841432225063939</v>
      </c>
      <c r="FC25" s="142">
        <v>17.054054054054053</v>
      </c>
      <c r="FD25" s="41"/>
      <c r="FE25" s="75"/>
      <c r="FF25" s="276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</row>
    <row r="26" spans="2:180" s="117" customFormat="1" ht="13.5" customHeight="1">
      <c r="B26" s="24" t="s">
        <v>114</v>
      </c>
      <c r="C26" s="138" t="s">
        <v>54</v>
      </c>
      <c r="D26" s="139">
        <v>3</v>
      </c>
      <c r="E26" s="141">
        <f t="shared" si="11"/>
        <v>10</v>
      </c>
      <c r="F26" s="140">
        <f t="shared" si="12"/>
        <v>0</v>
      </c>
      <c r="G26" s="140">
        <f t="shared" si="13"/>
        <v>85</v>
      </c>
      <c r="H26" s="140">
        <f t="shared" si="14"/>
        <v>2</v>
      </c>
      <c r="I26" s="141">
        <f t="shared" si="15"/>
        <v>5</v>
      </c>
      <c r="J26" s="141">
        <f t="shared" si="16"/>
        <v>8.5</v>
      </c>
      <c r="K26" s="142">
        <f t="shared" si="17"/>
        <v>42.5</v>
      </c>
      <c r="L26" s="143"/>
      <c r="M26" s="85">
        <v>5</v>
      </c>
      <c r="N26" s="70">
        <v>0</v>
      </c>
      <c r="O26" s="70">
        <v>15</v>
      </c>
      <c r="P26" s="70">
        <v>2</v>
      </c>
      <c r="Q26" s="92"/>
      <c r="R26" s="144">
        <f t="shared" si="18"/>
        <v>23</v>
      </c>
      <c r="S26" s="143"/>
      <c r="T26" s="74">
        <f t="shared" si="19"/>
        <v>5.114038761756082</v>
      </c>
      <c r="U26" s="74">
        <f t="shared" si="20"/>
        <v>18.654166666666665</v>
      </c>
      <c r="V26" s="75">
        <f t="shared" si="21"/>
        <v>3.5</v>
      </c>
      <c r="W26" s="103"/>
      <c r="X26" s="85"/>
      <c r="Y26" s="70"/>
      <c r="Z26" s="70"/>
      <c r="AA26" s="70"/>
      <c r="AB26" s="145"/>
      <c r="AC26" s="85"/>
      <c r="AD26" s="70"/>
      <c r="AE26" s="70"/>
      <c r="AF26" s="70"/>
      <c r="AG26" s="146"/>
      <c r="AH26" s="85"/>
      <c r="AI26" s="70"/>
      <c r="AJ26" s="70"/>
      <c r="AK26" s="70"/>
      <c r="AL26" s="83"/>
      <c r="AM26" s="85"/>
      <c r="AN26" s="70"/>
      <c r="AO26" s="70"/>
      <c r="AP26" s="70"/>
      <c r="AQ26" s="83"/>
      <c r="AR26" s="85"/>
      <c r="AS26" s="70"/>
      <c r="AT26" s="70"/>
      <c r="AU26" s="70"/>
      <c r="AV26" s="83"/>
      <c r="AW26" s="74"/>
      <c r="AX26" s="70"/>
      <c r="AY26" s="70"/>
      <c r="AZ26" s="70"/>
      <c r="BA26" s="83"/>
      <c r="BB26" s="85"/>
      <c r="BC26" s="70"/>
      <c r="BD26" s="70"/>
      <c r="BE26" s="70"/>
      <c r="BF26" s="83"/>
      <c r="BG26" s="85">
        <v>2</v>
      </c>
      <c r="BH26" s="70">
        <v>0</v>
      </c>
      <c r="BI26" s="70">
        <v>39</v>
      </c>
      <c r="BJ26" s="70">
        <v>0</v>
      </c>
      <c r="BK26" s="135"/>
      <c r="BL26" s="85"/>
      <c r="BM26" s="70"/>
      <c r="BN26" s="70"/>
      <c r="BO26" s="70"/>
      <c r="BP26" s="135"/>
      <c r="BQ26" s="85"/>
      <c r="BR26" s="70"/>
      <c r="BS26" s="70"/>
      <c r="BT26" s="70"/>
      <c r="BU26" s="135"/>
      <c r="BV26" s="74"/>
      <c r="BW26" s="70"/>
      <c r="BX26" s="70"/>
      <c r="BY26" s="70"/>
      <c r="BZ26" s="135"/>
      <c r="CA26" s="85"/>
      <c r="CB26" s="70"/>
      <c r="CC26" s="70"/>
      <c r="CD26" s="70"/>
      <c r="CE26" s="135"/>
      <c r="CF26" s="74"/>
      <c r="CG26" s="70"/>
      <c r="CH26" s="70"/>
      <c r="CI26" s="70"/>
      <c r="CJ26" s="135"/>
      <c r="CK26" s="85"/>
      <c r="CL26" s="70"/>
      <c r="CM26" s="70"/>
      <c r="CN26" s="70"/>
      <c r="CO26" s="135"/>
      <c r="CP26" s="85"/>
      <c r="CQ26" s="70"/>
      <c r="CR26" s="70"/>
      <c r="CS26" s="140"/>
      <c r="CT26" s="135"/>
      <c r="CU26" s="85">
        <v>5</v>
      </c>
      <c r="CV26" s="70">
        <v>0</v>
      </c>
      <c r="CW26" s="70">
        <v>15</v>
      </c>
      <c r="CX26" s="70">
        <v>2</v>
      </c>
      <c r="CY26" s="145"/>
      <c r="CZ26" s="85">
        <v>3</v>
      </c>
      <c r="DA26" s="70">
        <v>0</v>
      </c>
      <c r="DB26" s="70">
        <v>31</v>
      </c>
      <c r="DC26" s="70">
        <v>0</v>
      </c>
      <c r="DD26" s="145"/>
      <c r="DE26" s="85"/>
      <c r="DF26" s="70"/>
      <c r="DG26" s="70"/>
      <c r="DH26" s="70"/>
      <c r="DI26" s="145"/>
      <c r="DJ26" s="85"/>
      <c r="DK26" s="70"/>
      <c r="DL26" s="70"/>
      <c r="DM26" s="70"/>
      <c r="DN26" s="145"/>
      <c r="DO26" s="301"/>
      <c r="DP26" s="86"/>
      <c r="DQ26" s="86"/>
      <c r="DR26" s="86"/>
      <c r="DS26" s="145"/>
      <c r="DT26" s="301"/>
      <c r="DU26" s="86"/>
      <c r="DV26" s="86"/>
      <c r="DW26" s="86"/>
      <c r="DX26" s="136"/>
      <c r="DY26" s="128"/>
      <c r="DZ26" s="128"/>
      <c r="EA26" s="128"/>
      <c r="EB26" s="128"/>
      <c r="EC26" s="136"/>
      <c r="ED26" s="128"/>
      <c r="EE26" s="128"/>
      <c r="EF26" s="128"/>
      <c r="EG26" s="128"/>
      <c r="EH26" s="136"/>
      <c r="EI26" s="128"/>
      <c r="EJ26" s="128"/>
      <c r="EK26" s="128"/>
      <c r="EL26" s="128"/>
      <c r="EM26" s="136"/>
      <c r="EN26" s="128"/>
      <c r="EO26" s="128"/>
      <c r="EP26" s="128"/>
      <c r="EQ26" s="128"/>
      <c r="EV26" s="139">
        <v>108</v>
      </c>
      <c r="EW26" s="139">
        <v>865.4333333333334</v>
      </c>
      <c r="EX26" s="139">
        <v>79</v>
      </c>
      <c r="EY26" s="139">
        <v>4392</v>
      </c>
      <c r="EZ26" s="139">
        <v>238</v>
      </c>
      <c r="FA26" s="141">
        <v>3.636274509803922</v>
      </c>
      <c r="FB26" s="141">
        <v>5.074914301120826</v>
      </c>
      <c r="FC26" s="142">
        <v>18.45378151260504</v>
      </c>
      <c r="FD26" s="41"/>
      <c r="FE26" s="89"/>
      <c r="FF26" s="276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</row>
    <row r="27" spans="2:180" s="117" customFormat="1" ht="13.5" customHeight="1">
      <c r="B27" s="24" t="s">
        <v>238</v>
      </c>
      <c r="C27" s="138" t="s">
        <v>46</v>
      </c>
      <c r="D27" s="139">
        <v>7</v>
      </c>
      <c r="E27" s="141">
        <f t="shared" si="11"/>
        <v>18</v>
      </c>
      <c r="F27" s="140">
        <f t="shared" si="12"/>
        <v>2</v>
      </c>
      <c r="G27" s="140">
        <f t="shared" si="13"/>
        <v>92</v>
      </c>
      <c r="H27" s="140">
        <f t="shared" si="14"/>
        <v>0</v>
      </c>
      <c r="I27" s="141" t="str">
        <f t="shared" si="15"/>
        <v>-</v>
      </c>
      <c r="J27" s="141">
        <f t="shared" si="16"/>
        <v>5.111111111111111</v>
      </c>
      <c r="K27" s="142" t="str">
        <f t="shared" si="17"/>
        <v>-</v>
      </c>
      <c r="L27" s="143"/>
      <c r="M27" s="85">
        <v>3</v>
      </c>
      <c r="N27" s="70">
        <v>1</v>
      </c>
      <c r="O27" s="70">
        <v>11</v>
      </c>
      <c r="P27" s="70">
        <v>0</v>
      </c>
      <c r="Q27" s="92"/>
      <c r="R27" s="144">
        <f t="shared" si="18"/>
        <v>-18.4</v>
      </c>
      <c r="S27" s="143"/>
      <c r="T27" s="74">
        <f t="shared" si="19"/>
        <v>5.111111111111111</v>
      </c>
      <c r="U27" s="74">
        <f t="shared" si="20"/>
        <v>92</v>
      </c>
      <c r="V27" s="75">
        <f t="shared" si="21"/>
        <v>2</v>
      </c>
      <c r="W27" s="103"/>
      <c r="X27" s="85"/>
      <c r="Y27" s="70"/>
      <c r="Z27" s="70"/>
      <c r="AA27" s="70"/>
      <c r="AB27" s="145"/>
      <c r="AC27" s="85"/>
      <c r="AD27" s="70"/>
      <c r="AE27" s="70"/>
      <c r="AF27" s="70"/>
      <c r="AG27" s="146"/>
      <c r="AH27" s="85">
        <v>5</v>
      </c>
      <c r="AI27" s="70">
        <v>1</v>
      </c>
      <c r="AJ27" s="70">
        <v>23</v>
      </c>
      <c r="AK27" s="70">
        <v>0</v>
      </c>
      <c r="AL27" s="83"/>
      <c r="AM27" s="85"/>
      <c r="AN27" s="70"/>
      <c r="AO27" s="70"/>
      <c r="AP27" s="70"/>
      <c r="AQ27" s="83"/>
      <c r="AR27" s="85">
        <v>3</v>
      </c>
      <c r="AS27" s="70">
        <v>1</v>
      </c>
      <c r="AT27" s="70">
        <v>11</v>
      </c>
      <c r="AU27" s="70">
        <v>0</v>
      </c>
      <c r="AV27" s="83"/>
      <c r="AW27" s="85">
        <v>5</v>
      </c>
      <c r="AX27" s="70">
        <v>0</v>
      </c>
      <c r="AY27" s="70">
        <v>23</v>
      </c>
      <c r="AZ27" s="70">
        <v>0</v>
      </c>
      <c r="BA27" s="83"/>
      <c r="BB27" s="74"/>
      <c r="BC27" s="70"/>
      <c r="BD27" s="70"/>
      <c r="BE27" s="70"/>
      <c r="BF27" s="83"/>
      <c r="BG27" s="85"/>
      <c r="BH27" s="70"/>
      <c r="BI27" s="70"/>
      <c r="BJ27" s="70"/>
      <c r="BK27" s="135"/>
      <c r="BL27" s="85"/>
      <c r="BM27" s="70"/>
      <c r="BN27" s="70"/>
      <c r="BO27" s="70"/>
      <c r="BP27" s="135"/>
      <c r="BQ27" s="85">
        <v>5</v>
      </c>
      <c r="BR27" s="70">
        <v>0</v>
      </c>
      <c r="BS27" s="70">
        <v>35</v>
      </c>
      <c r="BT27" s="70">
        <v>0</v>
      </c>
      <c r="BU27" s="135"/>
      <c r="BV27" s="85"/>
      <c r="BW27" s="70"/>
      <c r="BX27" s="70"/>
      <c r="BY27" s="70"/>
      <c r="BZ27" s="135"/>
      <c r="CA27" s="85"/>
      <c r="CB27" s="70"/>
      <c r="CC27" s="70"/>
      <c r="CD27" s="70"/>
      <c r="CE27" s="135"/>
      <c r="CF27" s="85"/>
      <c r="CG27" s="70"/>
      <c r="CH27" s="70"/>
      <c r="CI27" s="70"/>
      <c r="CJ27" s="135"/>
      <c r="CK27" s="74"/>
      <c r="CL27" s="70"/>
      <c r="CM27" s="70"/>
      <c r="CN27" s="70"/>
      <c r="CO27" s="135"/>
      <c r="CP27" s="85"/>
      <c r="CQ27" s="70"/>
      <c r="CR27" s="70"/>
      <c r="CS27" s="140"/>
      <c r="CT27" s="135"/>
      <c r="CU27" s="85"/>
      <c r="CV27" s="70"/>
      <c r="CW27" s="70"/>
      <c r="CX27" s="70"/>
      <c r="CY27" s="145"/>
      <c r="CZ27" s="74"/>
      <c r="DA27" s="70"/>
      <c r="DB27" s="70"/>
      <c r="DC27" s="70"/>
      <c r="DD27" s="145"/>
      <c r="DE27" s="85"/>
      <c r="DF27" s="140"/>
      <c r="DG27" s="140"/>
      <c r="DH27" s="140"/>
      <c r="DI27" s="145"/>
      <c r="DJ27" s="74"/>
      <c r="DK27" s="70"/>
      <c r="DL27" s="70"/>
      <c r="DM27" s="70"/>
      <c r="DN27" s="145"/>
      <c r="DO27" s="301"/>
      <c r="DP27" s="86"/>
      <c r="DQ27" s="86"/>
      <c r="DR27" s="86"/>
      <c r="DS27" s="145"/>
      <c r="DT27" s="301"/>
      <c r="DU27" s="86"/>
      <c r="DV27" s="86"/>
      <c r="DW27" s="86"/>
      <c r="DX27" s="136"/>
      <c r="DY27" s="128"/>
      <c r="DZ27" s="128"/>
      <c r="EA27" s="128"/>
      <c r="EB27" s="128"/>
      <c r="EC27" s="136"/>
      <c r="ED27" s="128"/>
      <c r="EE27" s="128"/>
      <c r="EF27" s="128"/>
      <c r="EG27" s="128"/>
      <c r="EH27" s="136"/>
      <c r="EI27" s="128"/>
      <c r="EJ27" s="128"/>
      <c r="EK27" s="128"/>
      <c r="EL27" s="128"/>
      <c r="EM27" s="136"/>
      <c r="EN27" s="128"/>
      <c r="EO27" s="128"/>
      <c r="EP27" s="128"/>
      <c r="EQ27" s="128"/>
      <c r="EV27" s="74"/>
      <c r="EW27" s="74"/>
      <c r="EX27" s="74"/>
      <c r="EY27" s="74"/>
      <c r="EZ27" s="74"/>
      <c r="FA27" s="141"/>
      <c r="FB27" s="141"/>
      <c r="FC27" s="141"/>
      <c r="FD27" s="41"/>
      <c r="FE27" s="89">
        <v>2</v>
      </c>
      <c r="FF27" s="276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</row>
    <row r="28" spans="2:180" s="117" customFormat="1" ht="13.5" customHeight="1">
      <c r="B28" s="24" t="s">
        <v>264</v>
      </c>
      <c r="C28" s="138" t="s">
        <v>54</v>
      </c>
      <c r="D28" s="139">
        <v>1</v>
      </c>
      <c r="E28" s="141">
        <f t="shared" si="11"/>
        <v>3</v>
      </c>
      <c r="F28" s="140">
        <f t="shared" si="12"/>
        <v>0</v>
      </c>
      <c r="G28" s="140">
        <f t="shared" si="13"/>
        <v>18</v>
      </c>
      <c r="H28" s="140">
        <f t="shared" si="14"/>
        <v>0</v>
      </c>
      <c r="I28" s="141" t="str">
        <f t="shared" si="15"/>
        <v>-</v>
      </c>
      <c r="J28" s="141">
        <f t="shared" si="16"/>
        <v>6</v>
      </c>
      <c r="K28" s="142" t="str">
        <f t="shared" si="17"/>
        <v>-</v>
      </c>
      <c r="L28" s="143"/>
      <c r="M28" s="85">
        <v>3</v>
      </c>
      <c r="N28" s="70">
        <v>0</v>
      </c>
      <c r="O28" s="70">
        <v>18</v>
      </c>
      <c r="P28" s="70">
        <v>0</v>
      </c>
      <c r="Q28" s="92"/>
      <c r="R28" s="144">
        <f t="shared" si="18"/>
        <v>-3.6</v>
      </c>
      <c r="S28" s="143"/>
      <c r="T28" s="74">
        <f t="shared" si="19"/>
        <v>6</v>
      </c>
      <c r="U28" s="74">
        <f t="shared" si="20"/>
        <v>18</v>
      </c>
      <c r="V28" s="75">
        <f t="shared" si="21"/>
        <v>2</v>
      </c>
      <c r="W28" s="103"/>
      <c r="X28" s="85"/>
      <c r="Y28" s="70"/>
      <c r="Z28" s="70"/>
      <c r="AA28" s="70"/>
      <c r="AB28" s="145"/>
      <c r="AC28" s="85"/>
      <c r="AD28" s="70"/>
      <c r="AE28" s="70"/>
      <c r="AF28" s="70"/>
      <c r="AG28" s="146"/>
      <c r="AH28" s="85"/>
      <c r="AI28" s="70"/>
      <c r="AJ28" s="70"/>
      <c r="AK28" s="70"/>
      <c r="AL28" s="83"/>
      <c r="AM28" s="85"/>
      <c r="AN28" s="70"/>
      <c r="AO28" s="70"/>
      <c r="AP28" s="70"/>
      <c r="AQ28" s="83"/>
      <c r="AR28" s="85">
        <v>3</v>
      </c>
      <c r="AS28" s="70">
        <v>0</v>
      </c>
      <c r="AT28" s="70">
        <v>18</v>
      </c>
      <c r="AU28" s="70">
        <v>0</v>
      </c>
      <c r="AV28" s="83"/>
      <c r="AW28" s="74"/>
      <c r="AX28" s="70"/>
      <c r="AY28" s="70"/>
      <c r="AZ28" s="70"/>
      <c r="BA28" s="83"/>
      <c r="BB28" s="85"/>
      <c r="BC28" s="70"/>
      <c r="BD28" s="70"/>
      <c r="BE28" s="70"/>
      <c r="BF28" s="83"/>
      <c r="BG28" s="85"/>
      <c r="BH28" s="70"/>
      <c r="BI28" s="70"/>
      <c r="BJ28" s="70"/>
      <c r="BK28" s="135"/>
      <c r="BL28" s="85"/>
      <c r="BM28" s="70"/>
      <c r="BN28" s="70"/>
      <c r="BO28" s="70"/>
      <c r="BP28" s="135"/>
      <c r="BQ28" s="85"/>
      <c r="BR28" s="70"/>
      <c r="BS28" s="70"/>
      <c r="BT28" s="70"/>
      <c r="BU28" s="135"/>
      <c r="BV28" s="74"/>
      <c r="BW28" s="70"/>
      <c r="BX28" s="70"/>
      <c r="BY28" s="70"/>
      <c r="BZ28" s="135"/>
      <c r="CA28" s="85"/>
      <c r="CB28" s="70"/>
      <c r="CC28" s="70"/>
      <c r="CD28" s="70"/>
      <c r="CE28" s="135"/>
      <c r="CF28" s="74"/>
      <c r="CG28" s="70"/>
      <c r="CH28" s="70"/>
      <c r="CI28" s="70"/>
      <c r="CJ28" s="135"/>
      <c r="CK28" s="85"/>
      <c r="CL28" s="70"/>
      <c r="CM28" s="70"/>
      <c r="CN28" s="70"/>
      <c r="CO28" s="135"/>
      <c r="CP28" s="85"/>
      <c r="CQ28" s="70"/>
      <c r="CR28" s="70"/>
      <c r="CS28" s="140"/>
      <c r="CT28" s="135"/>
      <c r="CU28" s="85"/>
      <c r="CV28" s="70"/>
      <c r="CW28" s="70"/>
      <c r="CX28" s="70"/>
      <c r="CY28" s="145"/>
      <c r="CZ28" s="85"/>
      <c r="DA28" s="70"/>
      <c r="DB28" s="70"/>
      <c r="DC28" s="70"/>
      <c r="DD28" s="145"/>
      <c r="DE28" s="85"/>
      <c r="DF28" s="70"/>
      <c r="DG28" s="70"/>
      <c r="DH28" s="70"/>
      <c r="DI28" s="145"/>
      <c r="DJ28" s="85"/>
      <c r="DK28" s="70"/>
      <c r="DL28" s="70"/>
      <c r="DM28" s="70"/>
      <c r="DN28" s="145"/>
      <c r="DO28" s="301"/>
      <c r="DP28" s="86"/>
      <c r="DQ28" s="86"/>
      <c r="DR28" s="86"/>
      <c r="DS28" s="145"/>
      <c r="DT28" s="301"/>
      <c r="DU28" s="86"/>
      <c r="DV28" s="86"/>
      <c r="DW28" s="86"/>
      <c r="DX28" s="136"/>
      <c r="DY28" s="128"/>
      <c r="DZ28" s="128"/>
      <c r="EA28" s="128"/>
      <c r="EB28" s="128"/>
      <c r="EC28" s="136"/>
      <c r="ED28" s="128"/>
      <c r="EE28" s="128"/>
      <c r="EF28" s="128"/>
      <c r="EG28" s="128"/>
      <c r="EH28" s="136"/>
      <c r="EI28" s="128"/>
      <c r="EJ28" s="128"/>
      <c r="EK28" s="128"/>
      <c r="EL28" s="128"/>
      <c r="EM28" s="136"/>
      <c r="EN28" s="128"/>
      <c r="EO28" s="128"/>
      <c r="EP28" s="128"/>
      <c r="EQ28" s="128"/>
      <c r="EV28" s="139"/>
      <c r="EW28" s="139"/>
      <c r="EX28" s="139"/>
      <c r="EY28" s="139"/>
      <c r="EZ28" s="139"/>
      <c r="FA28" s="141"/>
      <c r="FB28" s="141"/>
      <c r="FC28" s="142"/>
      <c r="FD28" s="41"/>
      <c r="FE28" s="89">
        <v>2</v>
      </c>
      <c r="FF28" s="276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</row>
    <row r="29" spans="2:180" s="117" customFormat="1" ht="13.5" customHeight="1">
      <c r="B29" s="24" t="s">
        <v>307</v>
      </c>
      <c r="C29" s="138" t="s">
        <v>44</v>
      </c>
      <c r="D29" s="139">
        <v>8</v>
      </c>
      <c r="E29" s="141">
        <f t="shared" si="11"/>
        <v>4</v>
      </c>
      <c r="F29" s="140">
        <f t="shared" si="12"/>
        <v>0</v>
      </c>
      <c r="G29" s="140">
        <f t="shared" si="13"/>
        <v>26</v>
      </c>
      <c r="H29" s="140">
        <f t="shared" si="14"/>
        <v>0</v>
      </c>
      <c r="I29" s="141" t="str">
        <f t="shared" si="15"/>
        <v>-</v>
      </c>
      <c r="J29" s="141">
        <f t="shared" si="16"/>
        <v>6.5</v>
      </c>
      <c r="K29" s="142" t="str">
        <f t="shared" si="17"/>
        <v>-</v>
      </c>
      <c r="L29" s="143"/>
      <c r="M29" s="85">
        <v>1</v>
      </c>
      <c r="N29" s="70">
        <v>0</v>
      </c>
      <c r="O29" s="70">
        <v>7</v>
      </c>
      <c r="P29" s="70">
        <v>0</v>
      </c>
      <c r="Q29" s="92"/>
      <c r="R29" s="144">
        <f t="shared" si="18"/>
        <v>-5.2</v>
      </c>
      <c r="S29" s="143"/>
      <c r="T29" s="74">
        <f t="shared" si="19"/>
        <v>6.5</v>
      </c>
      <c r="U29" s="74">
        <f t="shared" si="20"/>
        <v>26</v>
      </c>
      <c r="V29" s="75">
        <f t="shared" si="21"/>
        <v>2</v>
      </c>
      <c r="W29" s="103"/>
      <c r="X29" s="85"/>
      <c r="Y29" s="70"/>
      <c r="Z29" s="70"/>
      <c r="AA29" s="70"/>
      <c r="AB29" s="145"/>
      <c r="AC29" s="85"/>
      <c r="AD29" s="70"/>
      <c r="AE29" s="70"/>
      <c r="AF29" s="70"/>
      <c r="AG29" s="146"/>
      <c r="AH29" s="85"/>
      <c r="AI29" s="70"/>
      <c r="AJ29" s="70"/>
      <c r="AK29" s="70"/>
      <c r="AL29" s="83"/>
      <c r="AM29" s="85"/>
      <c r="AN29" s="70"/>
      <c r="AO29" s="70"/>
      <c r="AP29" s="70"/>
      <c r="AQ29" s="83"/>
      <c r="AR29" s="85">
        <v>3</v>
      </c>
      <c r="AS29" s="70">
        <v>0</v>
      </c>
      <c r="AT29" s="70">
        <v>19</v>
      </c>
      <c r="AU29" s="70">
        <v>0</v>
      </c>
      <c r="AV29" s="83"/>
      <c r="AW29" s="74"/>
      <c r="AX29" s="70"/>
      <c r="AY29" s="70"/>
      <c r="AZ29" s="70"/>
      <c r="BA29" s="83"/>
      <c r="BB29" s="85"/>
      <c r="BC29" s="70"/>
      <c r="BD29" s="70"/>
      <c r="BE29" s="70"/>
      <c r="BF29" s="83"/>
      <c r="BG29" s="85"/>
      <c r="BH29" s="70"/>
      <c r="BI29" s="70"/>
      <c r="BJ29" s="70"/>
      <c r="BK29" s="135"/>
      <c r="BL29" s="85"/>
      <c r="BM29" s="70"/>
      <c r="BN29" s="70"/>
      <c r="BO29" s="70"/>
      <c r="BP29" s="135"/>
      <c r="BQ29" s="85"/>
      <c r="BR29" s="70"/>
      <c r="BS29" s="70"/>
      <c r="BT29" s="70"/>
      <c r="BU29" s="135"/>
      <c r="BV29" s="74"/>
      <c r="BW29" s="70"/>
      <c r="BX29" s="70"/>
      <c r="BY29" s="70"/>
      <c r="BZ29" s="135"/>
      <c r="CA29" s="85"/>
      <c r="CB29" s="70"/>
      <c r="CC29" s="70"/>
      <c r="CD29" s="70"/>
      <c r="CE29" s="135"/>
      <c r="CF29" s="85">
        <v>1</v>
      </c>
      <c r="CG29" s="70">
        <v>0</v>
      </c>
      <c r="CH29" s="70">
        <v>7</v>
      </c>
      <c r="CI29" s="70">
        <v>0</v>
      </c>
      <c r="CJ29" s="135"/>
      <c r="CK29" s="85"/>
      <c r="CL29" s="70"/>
      <c r="CM29" s="70"/>
      <c r="CN29" s="70"/>
      <c r="CO29" s="135"/>
      <c r="CP29" s="85"/>
      <c r="CQ29" s="70"/>
      <c r="CR29" s="70"/>
      <c r="CS29" s="140"/>
      <c r="CT29" s="135"/>
      <c r="CU29" s="85"/>
      <c r="CV29" s="70"/>
      <c r="CW29" s="70"/>
      <c r="CX29" s="70"/>
      <c r="CY29" s="145"/>
      <c r="CZ29" s="85"/>
      <c r="DA29" s="70"/>
      <c r="DB29" s="70"/>
      <c r="DC29" s="70"/>
      <c r="DD29" s="145"/>
      <c r="DE29" s="85"/>
      <c r="DF29" s="70"/>
      <c r="DG29" s="70"/>
      <c r="DH29" s="70"/>
      <c r="DI29" s="145"/>
      <c r="DJ29" s="85"/>
      <c r="DK29" s="70"/>
      <c r="DL29" s="70"/>
      <c r="DM29" s="70"/>
      <c r="DN29" s="145"/>
      <c r="DO29" s="301"/>
      <c r="DP29" s="86"/>
      <c r="DQ29" s="86"/>
      <c r="DR29" s="86"/>
      <c r="DS29" s="145"/>
      <c r="DT29" s="301"/>
      <c r="DU29" s="86"/>
      <c r="DV29" s="86"/>
      <c r="DW29" s="86"/>
      <c r="DX29" s="136"/>
      <c r="DY29" s="128"/>
      <c r="DZ29" s="128"/>
      <c r="EA29" s="128"/>
      <c r="EB29" s="128"/>
      <c r="EC29" s="136"/>
      <c r="ED29" s="128"/>
      <c r="EE29" s="128"/>
      <c r="EF29" s="128"/>
      <c r="EG29" s="128"/>
      <c r="EH29" s="136"/>
      <c r="EI29" s="128"/>
      <c r="EJ29" s="128"/>
      <c r="EK29" s="128"/>
      <c r="EL29" s="128"/>
      <c r="EM29" s="136"/>
      <c r="EN29" s="128"/>
      <c r="EO29" s="128"/>
      <c r="EP29" s="128"/>
      <c r="EQ29" s="128"/>
      <c r="EV29" s="139"/>
      <c r="EW29" s="139"/>
      <c r="EX29" s="139"/>
      <c r="EY29" s="139"/>
      <c r="EZ29" s="139"/>
      <c r="FA29" s="74"/>
      <c r="FB29" s="74"/>
      <c r="FC29" s="277"/>
      <c r="FD29" s="41"/>
      <c r="FE29" s="89">
        <v>2</v>
      </c>
      <c r="FF29" s="276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</row>
    <row r="30" spans="2:180" s="117" customFormat="1" ht="13.5" customHeight="1">
      <c r="B30" s="24" t="s">
        <v>415</v>
      </c>
      <c r="C30" s="138" t="s">
        <v>144</v>
      </c>
      <c r="D30" s="139">
        <v>8</v>
      </c>
      <c r="E30" s="141">
        <f t="shared" si="11"/>
        <v>15</v>
      </c>
      <c r="F30" s="140">
        <f t="shared" si="12"/>
        <v>0</v>
      </c>
      <c r="G30" s="140">
        <f t="shared" si="13"/>
        <v>109</v>
      </c>
      <c r="H30" s="140">
        <f t="shared" si="14"/>
        <v>0</v>
      </c>
      <c r="I30" s="141" t="str">
        <f t="shared" si="15"/>
        <v>-</v>
      </c>
      <c r="J30" s="141">
        <f t="shared" si="16"/>
        <v>7.266666666666667</v>
      </c>
      <c r="K30" s="142" t="str">
        <f t="shared" si="17"/>
        <v>-</v>
      </c>
      <c r="L30" s="143"/>
      <c r="M30" s="85">
        <v>3</v>
      </c>
      <c r="N30" s="70">
        <v>0</v>
      </c>
      <c r="O30" s="70">
        <v>20</v>
      </c>
      <c r="P30" s="70">
        <v>0</v>
      </c>
      <c r="Q30" s="92"/>
      <c r="R30" s="144">
        <f t="shared" si="18"/>
        <v>-21.8</v>
      </c>
      <c r="S30" s="143"/>
      <c r="T30" s="74">
        <f t="shared" si="19"/>
        <v>7.1</v>
      </c>
      <c r="U30" s="74">
        <f t="shared" si="20"/>
        <v>142</v>
      </c>
      <c r="V30" s="75">
        <f t="shared" si="21"/>
        <v>2</v>
      </c>
      <c r="W30" s="103"/>
      <c r="X30" s="85"/>
      <c r="Y30" s="70"/>
      <c r="Z30" s="70"/>
      <c r="AA30" s="70"/>
      <c r="AB30" s="145"/>
      <c r="AC30" s="85"/>
      <c r="AD30" s="70"/>
      <c r="AE30" s="70"/>
      <c r="AF30" s="70"/>
      <c r="AG30" s="146"/>
      <c r="AH30" s="85"/>
      <c r="AI30" s="70"/>
      <c r="AJ30" s="70"/>
      <c r="AK30" s="70"/>
      <c r="AL30" s="83"/>
      <c r="AM30" s="85"/>
      <c r="AN30" s="70"/>
      <c r="AO30" s="70"/>
      <c r="AP30" s="70"/>
      <c r="AQ30" s="83"/>
      <c r="AR30" s="85"/>
      <c r="AS30" s="70"/>
      <c r="AT30" s="70"/>
      <c r="AU30" s="70"/>
      <c r="AV30" s="83"/>
      <c r="AW30" s="74"/>
      <c r="AX30" s="70"/>
      <c r="AY30" s="70"/>
      <c r="AZ30" s="70"/>
      <c r="BA30" s="83"/>
      <c r="BB30" s="85"/>
      <c r="BC30" s="70"/>
      <c r="BD30" s="70"/>
      <c r="BE30" s="70"/>
      <c r="BF30" s="83"/>
      <c r="BG30" s="85"/>
      <c r="BH30" s="70"/>
      <c r="BI30" s="70"/>
      <c r="BJ30" s="70"/>
      <c r="BK30" s="135"/>
      <c r="BL30" s="85">
        <v>3</v>
      </c>
      <c r="BM30" s="70">
        <v>0</v>
      </c>
      <c r="BN30" s="70">
        <v>20</v>
      </c>
      <c r="BO30" s="70">
        <v>0</v>
      </c>
      <c r="BP30" s="135"/>
      <c r="BQ30" s="85"/>
      <c r="BR30" s="70"/>
      <c r="BS30" s="70"/>
      <c r="BT30" s="70"/>
      <c r="BU30" s="135"/>
      <c r="BV30" s="74"/>
      <c r="BW30" s="70"/>
      <c r="BX30" s="70"/>
      <c r="BY30" s="70"/>
      <c r="BZ30" s="135"/>
      <c r="CA30" s="85"/>
      <c r="CB30" s="70"/>
      <c r="CC30" s="70"/>
      <c r="CD30" s="70"/>
      <c r="CE30" s="135"/>
      <c r="CF30" s="74"/>
      <c r="CG30" s="70"/>
      <c r="CH30" s="70"/>
      <c r="CI30" s="70"/>
      <c r="CJ30" s="135"/>
      <c r="CK30" s="85"/>
      <c r="CL30" s="70"/>
      <c r="CM30" s="70"/>
      <c r="CN30" s="70"/>
      <c r="CO30" s="135"/>
      <c r="CP30" s="85">
        <v>4</v>
      </c>
      <c r="CQ30" s="70">
        <v>0</v>
      </c>
      <c r="CR30" s="70">
        <v>33</v>
      </c>
      <c r="CS30" s="140">
        <v>0</v>
      </c>
      <c r="CT30" s="135"/>
      <c r="CU30" s="85"/>
      <c r="CV30" s="70"/>
      <c r="CW30" s="70"/>
      <c r="CX30" s="70"/>
      <c r="CY30" s="145"/>
      <c r="CZ30" s="85"/>
      <c r="DA30" s="70"/>
      <c r="DB30" s="70"/>
      <c r="DC30" s="70"/>
      <c r="DD30" s="145"/>
      <c r="DE30" s="85">
        <v>3</v>
      </c>
      <c r="DF30" s="70">
        <v>0</v>
      </c>
      <c r="DG30" s="70">
        <v>29</v>
      </c>
      <c r="DH30" s="70">
        <v>0</v>
      </c>
      <c r="DI30" s="145"/>
      <c r="DJ30" s="85">
        <v>5</v>
      </c>
      <c r="DK30" s="70">
        <v>0</v>
      </c>
      <c r="DL30" s="70">
        <v>27</v>
      </c>
      <c r="DM30" s="70">
        <v>0</v>
      </c>
      <c r="DN30" s="145"/>
      <c r="DO30" s="301"/>
      <c r="DP30" s="86"/>
      <c r="DQ30" s="86"/>
      <c r="DR30" s="86"/>
      <c r="DS30" s="145"/>
      <c r="DT30" s="301"/>
      <c r="DU30" s="86"/>
      <c r="DV30" s="86"/>
      <c r="DW30" s="86"/>
      <c r="DX30" s="136"/>
      <c r="DY30" s="128"/>
      <c r="DZ30" s="128"/>
      <c r="EA30" s="128"/>
      <c r="EB30" s="128"/>
      <c r="EC30" s="136"/>
      <c r="ED30" s="128"/>
      <c r="EE30" s="128"/>
      <c r="EF30" s="128"/>
      <c r="EG30" s="128"/>
      <c r="EH30" s="136"/>
      <c r="EI30" s="128"/>
      <c r="EJ30" s="128"/>
      <c r="EK30" s="128"/>
      <c r="EL30" s="128"/>
      <c r="EM30" s="136"/>
      <c r="EN30" s="128"/>
      <c r="EO30" s="128"/>
      <c r="EP30" s="128"/>
      <c r="EQ30" s="128"/>
      <c r="EV30" s="139">
        <v>4</v>
      </c>
      <c r="EW30" s="139">
        <v>5</v>
      </c>
      <c r="EX30" s="139">
        <v>0</v>
      </c>
      <c r="EY30" s="139">
        <v>33</v>
      </c>
      <c r="EZ30" s="139">
        <v>0</v>
      </c>
      <c r="FA30" s="74" t="s">
        <v>57</v>
      </c>
      <c r="FB30" s="74">
        <v>6.6</v>
      </c>
      <c r="FC30" s="277" t="s">
        <v>57</v>
      </c>
      <c r="FD30" s="41"/>
      <c r="FE30" s="89">
        <v>2</v>
      </c>
      <c r="FF30" s="276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</row>
    <row r="31" spans="2:180" s="117" customFormat="1" ht="13.5" customHeight="1">
      <c r="B31" s="24" t="s">
        <v>351</v>
      </c>
      <c r="C31" s="138" t="s">
        <v>46</v>
      </c>
      <c r="D31" s="139">
        <v>1</v>
      </c>
      <c r="E31" s="141">
        <f t="shared" si="11"/>
        <v>7</v>
      </c>
      <c r="F31" s="140">
        <f t="shared" si="12"/>
        <v>2</v>
      </c>
      <c r="G31" s="140">
        <f t="shared" si="13"/>
        <v>52</v>
      </c>
      <c r="H31" s="140">
        <f t="shared" si="14"/>
        <v>0</v>
      </c>
      <c r="I31" s="141" t="str">
        <f t="shared" si="15"/>
        <v>-</v>
      </c>
      <c r="J31" s="141">
        <f t="shared" si="16"/>
        <v>7.428571428571429</v>
      </c>
      <c r="K31" s="142" t="str">
        <f t="shared" si="17"/>
        <v>-</v>
      </c>
      <c r="L31" s="143"/>
      <c r="M31" s="85">
        <v>7</v>
      </c>
      <c r="N31" s="70">
        <v>2</v>
      </c>
      <c r="O31" s="70">
        <v>52</v>
      </c>
      <c r="P31" s="70">
        <v>0</v>
      </c>
      <c r="Q31" s="92"/>
      <c r="R31" s="144">
        <f t="shared" si="18"/>
        <v>-10.4</v>
      </c>
      <c r="S31" s="143"/>
      <c r="T31" s="74">
        <f t="shared" si="19"/>
        <v>7.428571428571429</v>
      </c>
      <c r="U31" s="74">
        <f t="shared" si="20"/>
        <v>52</v>
      </c>
      <c r="V31" s="75">
        <f t="shared" si="21"/>
        <v>3</v>
      </c>
      <c r="W31" s="103"/>
      <c r="X31" s="85"/>
      <c r="Y31" s="70"/>
      <c r="Z31" s="70"/>
      <c r="AA31" s="70"/>
      <c r="AB31" s="145"/>
      <c r="AC31" s="85"/>
      <c r="AD31" s="70"/>
      <c r="AE31" s="70"/>
      <c r="AF31" s="70"/>
      <c r="AG31" s="146"/>
      <c r="AH31" s="85"/>
      <c r="AI31" s="70"/>
      <c r="AJ31" s="70"/>
      <c r="AK31" s="70"/>
      <c r="AL31" s="83"/>
      <c r="AM31" s="85"/>
      <c r="AN31" s="70"/>
      <c r="AO31" s="70"/>
      <c r="AP31" s="70"/>
      <c r="AQ31" s="83"/>
      <c r="AR31" s="85"/>
      <c r="AS31" s="70"/>
      <c r="AT31" s="70"/>
      <c r="AU31" s="70"/>
      <c r="AV31" s="83"/>
      <c r="AW31" s="85"/>
      <c r="AX31" s="70"/>
      <c r="AY31" s="70"/>
      <c r="AZ31" s="70"/>
      <c r="BA31" s="83"/>
      <c r="BB31" s="139"/>
      <c r="BC31" s="70"/>
      <c r="BD31" s="70"/>
      <c r="BE31" s="70"/>
      <c r="BF31" s="83"/>
      <c r="BG31" s="85"/>
      <c r="BH31" s="70"/>
      <c r="BI31" s="70"/>
      <c r="BJ31" s="70"/>
      <c r="BK31" s="135"/>
      <c r="BL31" s="85"/>
      <c r="BM31" s="70"/>
      <c r="BN31" s="70"/>
      <c r="BO31" s="70"/>
      <c r="BP31" s="135"/>
      <c r="BQ31" s="85"/>
      <c r="BR31" s="70"/>
      <c r="BS31" s="70"/>
      <c r="BT31" s="70"/>
      <c r="BU31" s="135"/>
      <c r="BV31" s="85"/>
      <c r="BW31" s="70"/>
      <c r="BX31" s="70"/>
      <c r="BY31" s="70"/>
      <c r="BZ31" s="135"/>
      <c r="CA31" s="85"/>
      <c r="CB31" s="70"/>
      <c r="CC31" s="70"/>
      <c r="CD31" s="70"/>
      <c r="CE31" s="135"/>
      <c r="CF31" s="85">
        <v>7</v>
      </c>
      <c r="CG31" s="70">
        <v>2</v>
      </c>
      <c r="CH31" s="70">
        <v>52</v>
      </c>
      <c r="CI31" s="70">
        <v>0</v>
      </c>
      <c r="CJ31" s="135"/>
      <c r="CK31" s="85"/>
      <c r="CL31" s="70"/>
      <c r="CM31" s="70"/>
      <c r="CN31" s="70"/>
      <c r="CO31" s="135"/>
      <c r="CP31" s="85"/>
      <c r="CQ31" s="70"/>
      <c r="CR31" s="70"/>
      <c r="CS31" s="140"/>
      <c r="CT31" s="135"/>
      <c r="CU31" s="139"/>
      <c r="CV31" s="70"/>
      <c r="CW31" s="70"/>
      <c r="CX31" s="70"/>
      <c r="CY31" s="88"/>
      <c r="CZ31" s="85"/>
      <c r="DA31" s="70"/>
      <c r="DB31" s="70"/>
      <c r="DC31" s="70"/>
      <c r="DD31" s="88"/>
      <c r="DE31" s="85"/>
      <c r="DF31" s="85"/>
      <c r="DG31" s="85"/>
      <c r="DH31" s="85"/>
      <c r="DI31" s="88"/>
      <c r="DJ31" s="85"/>
      <c r="DK31" s="70"/>
      <c r="DL31" s="70"/>
      <c r="DM31" s="70"/>
      <c r="DN31" s="88"/>
      <c r="DO31" s="301"/>
      <c r="DP31" s="86"/>
      <c r="DQ31" s="86"/>
      <c r="DR31" s="86"/>
      <c r="DS31" s="145"/>
      <c r="DT31" s="301"/>
      <c r="DU31" s="86"/>
      <c r="DV31" s="86"/>
      <c r="DW31" s="86"/>
      <c r="DX31" s="136"/>
      <c r="DY31" s="128"/>
      <c r="DZ31" s="128"/>
      <c r="EA31" s="128"/>
      <c r="EB31" s="128"/>
      <c r="EC31" s="136"/>
      <c r="ED31" s="128"/>
      <c r="EE31" s="128"/>
      <c r="EF31" s="128"/>
      <c r="EG31" s="128"/>
      <c r="EH31" s="136"/>
      <c r="EI31" s="128"/>
      <c r="EJ31" s="128"/>
      <c r="EK31" s="128"/>
      <c r="EL31" s="128"/>
      <c r="EM31" s="136"/>
      <c r="EN31" s="128"/>
      <c r="EO31" s="128"/>
      <c r="EP31" s="128"/>
      <c r="EQ31" s="128"/>
      <c r="EV31" s="139"/>
      <c r="EW31" s="139"/>
      <c r="EX31" s="139"/>
      <c r="EY31" s="139"/>
      <c r="EZ31" s="139"/>
      <c r="FA31" s="141"/>
      <c r="FB31" s="141"/>
      <c r="FC31" s="142"/>
      <c r="FE31" s="89">
        <v>3</v>
      </c>
      <c r="FF31" s="276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</row>
    <row r="32" spans="2:180" s="117" customFormat="1" ht="13.5" customHeight="1">
      <c r="B32" s="24" t="s">
        <v>413</v>
      </c>
      <c r="C32" s="138" t="s">
        <v>60</v>
      </c>
      <c r="D32" s="139">
        <v>1</v>
      </c>
      <c r="E32" s="141">
        <f t="shared" si="11"/>
        <v>0.6666666666666666</v>
      </c>
      <c r="F32" s="140">
        <f t="shared" si="12"/>
        <v>0</v>
      </c>
      <c r="G32" s="140">
        <f t="shared" si="13"/>
        <v>10</v>
      </c>
      <c r="H32" s="140">
        <f t="shared" si="14"/>
        <v>0</v>
      </c>
      <c r="I32" s="141" t="str">
        <f t="shared" si="15"/>
        <v>-</v>
      </c>
      <c r="J32" s="141">
        <f t="shared" si="16"/>
        <v>15</v>
      </c>
      <c r="K32" s="142" t="str">
        <f t="shared" si="17"/>
        <v>-</v>
      </c>
      <c r="L32" s="143"/>
      <c r="M32" s="74">
        <f>0+(1/6)*4</f>
        <v>0.6666666666666666</v>
      </c>
      <c r="N32" s="70">
        <v>0</v>
      </c>
      <c r="O32" s="70">
        <v>10</v>
      </c>
      <c r="P32" s="70">
        <v>0</v>
      </c>
      <c r="Q32" s="92"/>
      <c r="R32" s="144">
        <f t="shared" si="18"/>
        <v>-2</v>
      </c>
      <c r="S32" s="143"/>
      <c r="T32" s="74">
        <f t="shared" si="19"/>
        <v>15</v>
      </c>
      <c r="U32" s="74">
        <f t="shared" si="20"/>
        <v>10</v>
      </c>
      <c r="V32" s="75">
        <f t="shared" si="21"/>
        <v>2</v>
      </c>
      <c r="W32" s="103"/>
      <c r="X32" s="85"/>
      <c r="Y32" s="70"/>
      <c r="Z32" s="70"/>
      <c r="AA32" s="70"/>
      <c r="AB32" s="145"/>
      <c r="AC32" s="85"/>
      <c r="AD32" s="70"/>
      <c r="AE32" s="70"/>
      <c r="AF32" s="70"/>
      <c r="AG32" s="146"/>
      <c r="AH32" s="85"/>
      <c r="AI32" s="70"/>
      <c r="AJ32" s="70"/>
      <c r="AK32" s="70"/>
      <c r="AL32" s="83"/>
      <c r="AM32" s="85"/>
      <c r="AN32" s="70"/>
      <c r="AO32" s="70"/>
      <c r="AP32" s="70"/>
      <c r="AQ32" s="83"/>
      <c r="AR32" s="85"/>
      <c r="AS32" s="70"/>
      <c r="AT32" s="70"/>
      <c r="AU32" s="70"/>
      <c r="AV32" s="83"/>
      <c r="AW32" s="85"/>
      <c r="AX32" s="70"/>
      <c r="AY32" s="70"/>
      <c r="AZ32" s="70"/>
      <c r="BA32" s="83"/>
      <c r="BB32" s="74"/>
      <c r="BC32" s="70"/>
      <c r="BD32" s="70"/>
      <c r="BE32" s="70"/>
      <c r="BF32" s="83"/>
      <c r="BG32" s="85"/>
      <c r="BH32" s="70"/>
      <c r="BI32" s="70"/>
      <c r="BJ32" s="70"/>
      <c r="BK32" s="135"/>
      <c r="BL32" s="85"/>
      <c r="BM32" s="70"/>
      <c r="BN32" s="70"/>
      <c r="BO32" s="70"/>
      <c r="BP32" s="135"/>
      <c r="BQ32" s="85"/>
      <c r="BR32" s="70"/>
      <c r="BS32" s="70"/>
      <c r="BT32" s="70"/>
      <c r="BU32" s="135"/>
      <c r="BV32" s="85"/>
      <c r="BW32" s="70"/>
      <c r="BX32" s="70"/>
      <c r="BY32" s="70"/>
      <c r="BZ32" s="135"/>
      <c r="CA32" s="85"/>
      <c r="CB32" s="70"/>
      <c r="CC32" s="70"/>
      <c r="CD32" s="70"/>
      <c r="CE32" s="135"/>
      <c r="CF32" s="85"/>
      <c r="CG32" s="70"/>
      <c r="CH32" s="70"/>
      <c r="CI32" s="70"/>
      <c r="CJ32" s="135"/>
      <c r="CK32" s="74"/>
      <c r="CL32" s="70"/>
      <c r="CM32" s="70"/>
      <c r="CN32" s="70"/>
      <c r="CO32" s="135"/>
      <c r="CP32" s="85"/>
      <c r="CQ32" s="70"/>
      <c r="CR32" s="70"/>
      <c r="CS32" s="140"/>
      <c r="CT32" s="135"/>
      <c r="CU32" s="85"/>
      <c r="CV32" s="70"/>
      <c r="CW32" s="70"/>
      <c r="CX32" s="70"/>
      <c r="CY32" s="145"/>
      <c r="CZ32" s="74"/>
      <c r="DA32" s="70"/>
      <c r="DB32" s="70"/>
      <c r="DC32" s="70"/>
      <c r="DD32" s="145"/>
      <c r="DE32" s="85"/>
      <c r="DF32" s="140"/>
      <c r="DG32" s="140"/>
      <c r="DH32" s="140"/>
      <c r="DI32" s="145"/>
      <c r="DJ32" s="74">
        <f>0+(1/6)*4</f>
        <v>0.6666666666666666</v>
      </c>
      <c r="DK32" s="70">
        <v>0</v>
      </c>
      <c r="DL32" s="70">
        <v>10</v>
      </c>
      <c r="DM32" s="70">
        <v>0</v>
      </c>
      <c r="DN32" s="145"/>
      <c r="DO32" s="301"/>
      <c r="DP32" s="86"/>
      <c r="DQ32" s="86"/>
      <c r="DR32" s="86"/>
      <c r="DS32" s="145"/>
      <c r="DT32" s="301"/>
      <c r="DU32" s="86"/>
      <c r="DV32" s="86"/>
      <c r="DW32" s="86"/>
      <c r="DX32" s="136"/>
      <c r="DY32" s="128"/>
      <c r="DZ32" s="128"/>
      <c r="EA32" s="128"/>
      <c r="EB32" s="128"/>
      <c r="EC32" s="136"/>
      <c r="ED32" s="128"/>
      <c r="EE32" s="128"/>
      <c r="EF32" s="128"/>
      <c r="EG32" s="128"/>
      <c r="EH32" s="136"/>
      <c r="EI32" s="128"/>
      <c r="EJ32" s="128"/>
      <c r="EK32" s="128"/>
      <c r="EL32" s="128"/>
      <c r="EM32" s="136"/>
      <c r="EN32" s="128"/>
      <c r="EO32" s="128"/>
      <c r="EP32" s="128"/>
      <c r="EQ32" s="128"/>
      <c r="EV32" s="74"/>
      <c r="EW32" s="74"/>
      <c r="EX32" s="74"/>
      <c r="EY32" s="74"/>
      <c r="EZ32" s="74"/>
      <c r="FA32" s="141"/>
      <c r="FB32" s="141"/>
      <c r="FC32" s="141"/>
      <c r="FD32" s="41"/>
      <c r="FE32" s="89">
        <v>2</v>
      </c>
      <c r="FF32" s="276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</row>
    <row r="33" spans="2:180" s="117" customFormat="1" ht="13.5" customHeight="1">
      <c r="B33" s="152"/>
      <c r="C33" s="152"/>
      <c r="D33" s="152"/>
      <c r="E33" s="153"/>
      <c r="F33" s="153"/>
      <c r="G33" s="153"/>
      <c r="H33" s="153"/>
      <c r="I33" s="153"/>
      <c r="J33" s="153"/>
      <c r="K33" s="153"/>
      <c r="L33" s="102"/>
      <c r="M33" s="153"/>
      <c r="N33" s="153"/>
      <c r="O33" s="153"/>
      <c r="P33" s="153"/>
      <c r="Q33" s="100"/>
      <c r="R33" s="153"/>
      <c r="S33" s="153"/>
      <c r="T33" s="153"/>
      <c r="U33" s="153"/>
      <c r="V33" s="153"/>
      <c r="W33" s="10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91"/>
      <c r="AW33" s="153"/>
      <c r="AX33" s="153"/>
      <c r="AY33" s="153"/>
      <c r="AZ33" s="153"/>
      <c r="BA33" s="103"/>
      <c r="BB33" s="153"/>
      <c r="BC33" s="153"/>
      <c r="BD33" s="153"/>
      <c r="BE33" s="153"/>
      <c r="BF33" s="103"/>
      <c r="BG33" s="153"/>
      <c r="BH33" s="153"/>
      <c r="BI33" s="153"/>
      <c r="BJ33" s="153"/>
      <c r="BK33" s="103"/>
      <c r="BL33" s="153"/>
      <c r="BM33" s="153"/>
      <c r="BN33" s="153"/>
      <c r="BO33" s="153"/>
      <c r="BP33" s="103"/>
      <c r="BQ33" s="154"/>
      <c r="BR33" s="153"/>
      <c r="BS33" s="153"/>
      <c r="BT33" s="153"/>
      <c r="BU33" s="103"/>
      <c r="BV33" s="153"/>
      <c r="BW33" s="153"/>
      <c r="BX33" s="153"/>
      <c r="BY33" s="153"/>
      <c r="BZ33" s="103"/>
      <c r="CA33" s="153"/>
      <c r="CB33" s="153"/>
      <c r="CC33" s="153"/>
      <c r="CD33" s="153"/>
      <c r="CE33" s="103"/>
      <c r="CF33" s="153"/>
      <c r="CG33" s="153"/>
      <c r="CH33" s="153"/>
      <c r="CI33" s="153"/>
      <c r="CJ33" s="103"/>
      <c r="CK33" s="153"/>
      <c r="CL33" s="153"/>
      <c r="CM33" s="153"/>
      <c r="CN33" s="153"/>
      <c r="CO33" s="103"/>
      <c r="CP33" s="153"/>
      <c r="CQ33" s="153"/>
      <c r="CR33" s="153"/>
      <c r="CS33" s="153"/>
      <c r="CT33" s="103"/>
      <c r="CU33" s="153"/>
      <c r="CV33" s="153"/>
      <c r="CW33" s="153"/>
      <c r="CX33" s="153"/>
      <c r="CY33" s="103"/>
      <c r="CZ33" s="153"/>
      <c r="DA33" s="153"/>
      <c r="DB33" s="153"/>
      <c r="DC33" s="153"/>
      <c r="DD33" s="103"/>
      <c r="DE33" s="153"/>
      <c r="DF33" s="153"/>
      <c r="DG33" s="153"/>
      <c r="DH33" s="153"/>
      <c r="DI33" s="103"/>
      <c r="DJ33" s="153"/>
      <c r="DK33" s="153"/>
      <c r="DL33" s="153"/>
      <c r="DM33" s="153"/>
      <c r="DN33" s="103"/>
      <c r="DO33" s="100"/>
      <c r="DP33" s="100"/>
      <c r="DQ33" s="100"/>
      <c r="DR33" s="100"/>
      <c r="DT33" s="100"/>
      <c r="DU33" s="100"/>
      <c r="DV33" s="100"/>
      <c r="DW33" s="100"/>
      <c r="EV33" s="153"/>
      <c r="EW33" s="153"/>
      <c r="EX33" s="153"/>
      <c r="EY33" s="153"/>
      <c r="EZ33" s="153"/>
      <c r="FA33" s="153"/>
      <c r="FB33" s="153"/>
      <c r="FC33" s="153"/>
      <c r="FE33" s="153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</row>
    <row r="34" spans="2:152" s="117" customFormat="1" ht="13.5" customHeight="1">
      <c r="B34" s="99" t="s">
        <v>89</v>
      </c>
      <c r="C34" s="106"/>
      <c r="D34" s="106"/>
      <c r="E34" s="100"/>
      <c r="F34" s="100"/>
      <c r="G34" s="100"/>
      <c r="H34" s="100"/>
      <c r="I34" s="100"/>
      <c r="J34" s="100"/>
      <c r="K34" s="100"/>
      <c r="L34" s="92"/>
      <c r="M34" s="100"/>
      <c r="N34" s="100"/>
      <c r="O34" s="100"/>
      <c r="P34" s="100"/>
      <c r="Q34" s="100"/>
      <c r="R34" s="92"/>
      <c r="S34" s="92"/>
      <c r="T34" s="92"/>
      <c r="U34" s="92"/>
      <c r="V34" s="92"/>
      <c r="W34" s="103"/>
      <c r="X34" s="100"/>
      <c r="Y34" s="100"/>
      <c r="Z34" s="100"/>
      <c r="AA34" s="100"/>
      <c r="AB34" s="102"/>
      <c r="AC34" s="100"/>
      <c r="AD34" s="100"/>
      <c r="AE34" s="100"/>
      <c r="AF34" s="100"/>
      <c r="AG34" s="102"/>
      <c r="AH34" s="100"/>
      <c r="AI34" s="100"/>
      <c r="AJ34" s="100"/>
      <c r="AK34" s="100"/>
      <c r="AL34" s="102"/>
      <c r="AM34" s="100"/>
      <c r="AN34" s="100"/>
      <c r="AO34" s="100"/>
      <c r="AP34" s="100"/>
      <c r="AQ34" s="103"/>
      <c r="AR34" s="100"/>
      <c r="AS34" s="100"/>
      <c r="AT34" s="100"/>
      <c r="AU34" s="100"/>
      <c r="AV34" s="103"/>
      <c r="AW34" s="100"/>
      <c r="AX34" s="100"/>
      <c r="AY34" s="100"/>
      <c r="AZ34" s="100"/>
      <c r="BA34" s="103"/>
      <c r="BB34" s="92"/>
      <c r="BC34" s="92"/>
      <c r="BD34" s="92"/>
      <c r="BE34" s="92"/>
      <c r="BF34" s="103"/>
      <c r="BG34" s="92"/>
      <c r="BH34" s="92"/>
      <c r="BI34" s="92"/>
      <c r="BJ34" s="92"/>
      <c r="BK34" s="103"/>
      <c r="BL34" s="92"/>
      <c r="BM34" s="92"/>
      <c r="BN34" s="92"/>
      <c r="BO34" s="92"/>
      <c r="BP34" s="103"/>
      <c r="BQ34" s="92"/>
      <c r="BR34" s="92"/>
      <c r="BS34" s="92"/>
      <c r="BT34" s="92"/>
      <c r="BU34" s="103"/>
      <c r="BV34" s="92"/>
      <c r="BW34" s="92"/>
      <c r="BX34" s="92"/>
      <c r="BY34" s="92"/>
      <c r="BZ34" s="103"/>
      <c r="CA34" s="92"/>
      <c r="CB34" s="92"/>
      <c r="CC34" s="92"/>
      <c r="CD34" s="92"/>
      <c r="CE34" s="103"/>
      <c r="CF34" s="92"/>
      <c r="CG34" s="92"/>
      <c r="CH34" s="92"/>
      <c r="CI34" s="92"/>
      <c r="CJ34" s="103"/>
      <c r="CK34" s="92"/>
      <c r="CL34" s="92"/>
      <c r="CM34" s="92"/>
      <c r="CN34" s="92"/>
      <c r="CO34" s="103"/>
      <c r="CP34" s="92"/>
      <c r="CQ34" s="92"/>
      <c r="CR34" s="92"/>
      <c r="CS34" s="92"/>
      <c r="CT34" s="103"/>
      <c r="CU34" s="92"/>
      <c r="CV34" s="92"/>
      <c r="CW34" s="92"/>
      <c r="CX34" s="92"/>
      <c r="CY34" s="103"/>
      <c r="CZ34" s="92"/>
      <c r="DA34" s="92"/>
      <c r="DB34" s="92"/>
      <c r="DC34" s="92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ES34" s="86"/>
      <c r="ET34" s="86"/>
      <c r="EU34" s="86"/>
      <c r="EV34" s="86"/>
    </row>
    <row r="35" spans="2:152" s="117" customFormat="1" ht="13.5" customHeight="1">
      <c r="B35" s="339" t="s">
        <v>90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03"/>
      <c r="X35" s="92"/>
      <c r="Y35" s="92"/>
      <c r="Z35" s="92"/>
      <c r="AA35" s="92"/>
      <c r="AB35" s="103"/>
      <c r="AC35" s="92"/>
      <c r="AD35" s="92"/>
      <c r="AE35" s="92"/>
      <c r="AF35" s="92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ES35" s="86"/>
      <c r="ET35" s="86"/>
      <c r="EU35" s="86"/>
      <c r="EV35" s="86"/>
    </row>
    <row r="36" spans="2:122" s="117" customFormat="1" ht="13.5" customHeight="1">
      <c r="B36" s="339" t="s">
        <v>91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03"/>
      <c r="X36" s="92"/>
      <c r="Y36" s="92"/>
      <c r="Z36" s="92"/>
      <c r="AA36" s="92"/>
      <c r="AB36" s="103"/>
      <c r="AC36" s="92"/>
      <c r="AD36" s="92"/>
      <c r="AE36" s="92"/>
      <c r="AF36" s="92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</row>
    <row r="37" spans="2:122" s="117" customFormat="1" ht="13.5" customHeight="1">
      <c r="B37" s="339" t="s">
        <v>92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03"/>
      <c r="X37" s="92"/>
      <c r="Y37" s="92"/>
      <c r="Z37" s="92"/>
      <c r="AA37" s="92"/>
      <c r="AB37" s="103"/>
      <c r="AC37" s="92"/>
      <c r="AD37" s="92"/>
      <c r="AE37" s="92"/>
      <c r="AF37" s="92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</row>
    <row r="38" spans="2:122" s="117" customFormat="1" ht="13.5" customHeight="1">
      <c r="B38" s="3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03"/>
      <c r="X38" s="92"/>
      <c r="Y38" s="92"/>
      <c r="Z38" s="92"/>
      <c r="AA38" s="92"/>
      <c r="AB38" s="103"/>
      <c r="AC38" s="92"/>
      <c r="AD38" s="92"/>
      <c r="AE38" s="92"/>
      <c r="AF38" s="92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</row>
    <row r="39" spans="2:122" s="117" customFormat="1" ht="13.5" customHeight="1">
      <c r="B39" s="247" t="s">
        <v>149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92"/>
      <c r="Q39" s="92"/>
      <c r="R39" s="92"/>
      <c r="S39" s="92"/>
      <c r="T39" s="92"/>
      <c r="U39" s="92"/>
      <c r="V39" s="92"/>
      <c r="W39" s="103"/>
      <c r="X39" s="92"/>
      <c r="Y39" s="92"/>
      <c r="Z39" s="92"/>
      <c r="AA39" s="92"/>
      <c r="AB39" s="103"/>
      <c r="AC39" s="92"/>
      <c r="AD39" s="92"/>
      <c r="AE39" s="92"/>
      <c r="AF39" s="92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</row>
    <row r="40" spans="2:122" s="117" customFormat="1" ht="13.5" customHeight="1">
      <c r="B40" s="99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03"/>
      <c r="X40" s="92"/>
      <c r="Y40" s="92"/>
      <c r="Z40" s="92"/>
      <c r="AA40" s="92"/>
      <c r="AB40" s="103"/>
      <c r="AC40" s="92"/>
      <c r="AD40" s="92"/>
      <c r="AE40" s="92"/>
      <c r="AF40" s="92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</row>
    <row r="41" spans="2:152" s="117" customFormat="1" ht="13.5" customHeight="1">
      <c r="B41" s="99" t="s">
        <v>93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103"/>
      <c r="X41" s="92"/>
      <c r="Y41" s="92"/>
      <c r="Z41" s="92"/>
      <c r="AA41" s="92"/>
      <c r="AB41" s="103"/>
      <c r="AC41" s="92"/>
      <c r="AD41" s="92"/>
      <c r="AE41" s="92"/>
      <c r="AF41" s="92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ES41" s="86"/>
      <c r="ET41" s="86"/>
      <c r="EU41" s="86"/>
      <c r="EV41" s="86"/>
    </row>
    <row r="42" spans="2:152" s="117" customFormat="1" ht="13.5" customHeight="1">
      <c r="B42" s="341" t="s">
        <v>158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92"/>
      <c r="W42" s="103"/>
      <c r="X42" s="92"/>
      <c r="Y42" s="92"/>
      <c r="Z42" s="92"/>
      <c r="AA42" s="92"/>
      <c r="AB42" s="103"/>
      <c r="AC42" s="92"/>
      <c r="AD42" s="92"/>
      <c r="AE42" s="92"/>
      <c r="AF42" s="92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ES42" s="86"/>
      <c r="ET42" s="86"/>
      <c r="EU42" s="86"/>
      <c r="EV42" s="86"/>
    </row>
    <row r="43" spans="2:152" s="117" customFormat="1" ht="13.5" customHeight="1">
      <c r="B43" s="10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92"/>
      <c r="W43" s="103"/>
      <c r="X43" s="92"/>
      <c r="Y43" s="92"/>
      <c r="Z43" s="92"/>
      <c r="AA43" s="92"/>
      <c r="AB43" s="103"/>
      <c r="AC43" s="92"/>
      <c r="AD43" s="92"/>
      <c r="AE43" s="92"/>
      <c r="AF43" s="92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ES43" s="86"/>
      <c r="ET43" s="86"/>
      <c r="EU43" s="86"/>
      <c r="EV43" s="86"/>
    </row>
    <row r="44" spans="2:122" s="117" customFormat="1" ht="13.5" customHeight="1">
      <c r="B44" s="99" t="s">
        <v>139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103"/>
      <c r="X44" s="92"/>
      <c r="Y44" s="92"/>
      <c r="Z44" s="92"/>
      <c r="AA44" s="92"/>
      <c r="AB44" s="103"/>
      <c r="AC44" s="92"/>
      <c r="AD44" s="92"/>
      <c r="AE44" s="92"/>
      <c r="AF44" s="92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</row>
    <row r="45" spans="2:122" s="117" customFormat="1" ht="13.5" customHeight="1">
      <c r="B45" s="341" t="s">
        <v>94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92"/>
      <c r="W45" s="103"/>
      <c r="X45" s="92"/>
      <c r="Y45" s="92"/>
      <c r="Z45" s="92"/>
      <c r="AA45" s="92"/>
      <c r="AB45" s="103"/>
      <c r="AC45" s="92"/>
      <c r="AD45" s="92"/>
      <c r="AE45" s="92"/>
      <c r="AF45" s="92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</row>
    <row r="46" spans="2:122" s="117" customFormat="1" ht="13.5" customHeight="1">
      <c r="B46" s="341" t="s">
        <v>95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92"/>
      <c r="W46" s="103"/>
      <c r="X46" s="92"/>
      <c r="Y46" s="92"/>
      <c r="Z46" s="92"/>
      <c r="AA46" s="92"/>
      <c r="AB46" s="103"/>
      <c r="AC46" s="92"/>
      <c r="AD46" s="92"/>
      <c r="AE46" s="92"/>
      <c r="AF46" s="92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</row>
    <row r="47" spans="2:122" s="117" customFormat="1" ht="13.5" customHeight="1">
      <c r="B47" s="155" t="s">
        <v>96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103"/>
      <c r="X47" s="92"/>
      <c r="Y47" s="92"/>
      <c r="Z47" s="92"/>
      <c r="AA47" s="92"/>
      <c r="AB47" s="103"/>
      <c r="AC47" s="92"/>
      <c r="AD47" s="92"/>
      <c r="AE47" s="92"/>
      <c r="AF47" s="92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</row>
    <row r="48" spans="2:122" s="117" customFormat="1" ht="13.5" customHeight="1">
      <c r="B48" s="341" t="s">
        <v>97</v>
      </c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92"/>
      <c r="V48" s="92"/>
      <c r="W48" s="103"/>
      <c r="X48" s="92"/>
      <c r="Y48" s="92"/>
      <c r="Z48" s="92"/>
      <c r="AA48" s="92"/>
      <c r="AB48" s="103"/>
      <c r="AC48" s="92"/>
      <c r="AD48" s="92"/>
      <c r="AE48" s="92"/>
      <c r="AF48" s="9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</row>
    <row r="49" spans="2:32" s="117" customFormat="1" ht="13.5" customHeight="1">
      <c r="B49" s="341" t="s">
        <v>98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92"/>
      <c r="V49" s="92"/>
      <c r="X49" s="119"/>
      <c r="Y49" s="119"/>
      <c r="Z49" s="119"/>
      <c r="AA49" s="119"/>
      <c r="AC49" s="119"/>
      <c r="AD49" s="119"/>
      <c r="AE49" s="119"/>
      <c r="AF49" s="119"/>
    </row>
    <row r="50" spans="2:32" s="117" customFormat="1" ht="13.5" customHeight="1">
      <c r="B50" s="341" t="s">
        <v>99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92"/>
      <c r="V50" s="92"/>
      <c r="X50" s="119"/>
      <c r="Y50" s="119"/>
      <c r="Z50" s="119"/>
      <c r="AA50" s="119"/>
      <c r="AC50" s="119"/>
      <c r="AD50" s="119"/>
      <c r="AE50" s="119"/>
      <c r="AF50" s="119"/>
    </row>
    <row r="51" spans="2:32" s="117" customFormat="1" ht="13.5" customHeight="1">
      <c r="B51" s="341" t="s">
        <v>100</v>
      </c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92"/>
      <c r="V51" s="92"/>
      <c r="X51" s="119"/>
      <c r="Y51" s="119"/>
      <c r="Z51" s="119"/>
      <c r="AA51" s="119"/>
      <c r="AC51" s="119"/>
      <c r="AD51" s="119"/>
      <c r="AE51" s="119"/>
      <c r="AF51" s="119"/>
    </row>
    <row r="52" spans="2:32" ht="13.5" customHeight="1">
      <c r="B52" s="341" t="s">
        <v>101</v>
      </c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92"/>
      <c r="V52" s="92"/>
      <c r="X52" s="115"/>
      <c r="Y52" s="115"/>
      <c r="Z52" s="115"/>
      <c r="AA52" s="115"/>
      <c r="AC52" s="115"/>
      <c r="AD52" s="115"/>
      <c r="AE52" s="115"/>
      <c r="AF52" s="115"/>
    </row>
    <row r="53" spans="2:32" ht="13.5" customHeight="1">
      <c r="B53" s="155" t="s">
        <v>102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2:22" ht="13.5" customHeight="1">
      <c r="B54" s="341" t="s">
        <v>103</v>
      </c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103"/>
      <c r="V54" s="103"/>
    </row>
    <row r="55" spans="2:22" ht="13.5" customHeight="1">
      <c r="B55" s="341" t="s">
        <v>104</v>
      </c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103"/>
      <c r="V55" s="103"/>
    </row>
    <row r="56" spans="2:22" ht="13.5" customHeight="1">
      <c r="B56" s="341" t="s">
        <v>105</v>
      </c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103"/>
      <c r="V56" s="103"/>
    </row>
    <row r="57" spans="2:22" ht="13.5" customHeight="1">
      <c r="B57" s="341" t="s">
        <v>106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103"/>
      <c r="V57" s="103"/>
    </row>
    <row r="58" spans="2:22" ht="13.5" customHeight="1">
      <c r="B58" s="341" t="s">
        <v>107</v>
      </c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103"/>
      <c r="V58" s="103"/>
    </row>
    <row r="59" spans="2:22" ht="13.5" customHeight="1">
      <c r="B59" s="105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3"/>
      <c r="V59" s="103"/>
    </row>
    <row r="60" spans="2:22" ht="13.5" customHeight="1">
      <c r="B60" s="338" t="s">
        <v>170</v>
      </c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97"/>
      <c r="S60" s="397"/>
      <c r="T60" s="397"/>
      <c r="U60" s="103"/>
      <c r="V60" s="103"/>
    </row>
    <row r="61" spans="2:22" ht="13.5" customHeight="1">
      <c r="B61" s="338" t="s">
        <v>171</v>
      </c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98"/>
      <c r="S61" s="398"/>
      <c r="T61" s="398"/>
      <c r="U61" s="103"/>
      <c r="V61" s="103"/>
    </row>
    <row r="62" spans="2:22" ht="13.5" customHeight="1">
      <c r="B62" s="247" t="s">
        <v>266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3"/>
      <c r="V62" s="103"/>
    </row>
    <row r="63" spans="2:22" ht="13.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3"/>
      <c r="V63" s="103"/>
    </row>
    <row r="64" spans="2:22" ht="13.5" customHeight="1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3"/>
      <c r="V64" s="103"/>
    </row>
    <row r="65" spans="2:22" ht="13.5" customHeight="1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3"/>
      <c r="V65" s="103"/>
    </row>
    <row r="66" spans="2:22" ht="13.5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3"/>
      <c r="V66" s="103"/>
    </row>
    <row r="67" spans="2:22" ht="13.5" customHeight="1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3"/>
      <c r="V67" s="103"/>
    </row>
    <row r="68" spans="2:22" ht="13.5" customHeight="1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3"/>
      <c r="V68" s="103"/>
    </row>
    <row r="69" spans="2:22" ht="13.5" customHeight="1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3"/>
      <c r="V69" s="103"/>
    </row>
    <row r="70" spans="2:22" ht="13.5" customHeight="1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3"/>
      <c r="V70" s="103"/>
    </row>
    <row r="71" spans="2:22" ht="13.5" customHeight="1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3"/>
      <c r="V71" s="103"/>
    </row>
    <row r="72" spans="2:22" ht="13.5" customHeight="1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3"/>
      <c r="V72" s="103"/>
    </row>
    <row r="73" spans="2:22" ht="13.5" customHeight="1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3"/>
      <c r="V73" s="103"/>
    </row>
    <row r="74" spans="2:22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3"/>
      <c r="V74" s="103"/>
    </row>
    <row r="75" spans="2:22" ht="13.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3"/>
      <c r="V75" s="103"/>
    </row>
    <row r="76" spans="2:22" ht="13.5" customHeight="1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3"/>
      <c r="V76" s="103"/>
    </row>
    <row r="77" spans="2:22" ht="13.5" customHeight="1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3"/>
      <c r="V77" s="103"/>
    </row>
    <row r="78" spans="2:22" ht="13.5" customHeight="1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3"/>
      <c r="V78" s="103"/>
    </row>
    <row r="79" spans="2:22" ht="13.5" customHeight="1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3"/>
      <c r="V79" s="103"/>
    </row>
    <row r="80" spans="2:22" ht="13.5" customHeight="1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3"/>
      <c r="V80" s="103"/>
    </row>
    <row r="81" spans="2:22" ht="13.5" customHeight="1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3"/>
      <c r="V81" s="103"/>
    </row>
    <row r="82" spans="2:22" ht="13.5" customHeight="1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3"/>
      <c r="V82" s="103"/>
    </row>
    <row r="83" spans="2:22" ht="13.5" customHeight="1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3"/>
      <c r="V83" s="103"/>
    </row>
    <row r="84" spans="2:22" ht="13.5" customHeight="1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3"/>
      <c r="V84" s="103"/>
    </row>
    <row r="85" spans="2:244" ht="13.5" customHeight="1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</row>
    <row r="86" spans="2:244" ht="13.5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</row>
    <row r="87" spans="2:244" ht="13.5" customHeight="1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</row>
    <row r="88" spans="2:244" ht="13.5" customHeight="1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</row>
    <row r="89" spans="2:244" ht="13.5" customHeight="1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</row>
    <row r="90" spans="2:244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</row>
    <row r="91" spans="2:244" ht="13.5" customHeight="1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</row>
    <row r="92" spans="2:244" ht="13.5" customHeight="1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</row>
    <row r="93" spans="2:244" ht="13.5" customHeight="1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</row>
    <row r="94" spans="2:244" ht="13.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</row>
    <row r="95" spans="2:244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</row>
    <row r="96" spans="2:244" ht="13.5" customHeight="1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</row>
    <row r="97" spans="2:22" ht="13.5" customHeight="1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3"/>
      <c r="V97" s="103"/>
    </row>
    <row r="98" spans="2:22" ht="13.5" customHeight="1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3"/>
      <c r="V98" s="103"/>
    </row>
    <row r="99" spans="2:22" ht="13.5" customHeight="1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3"/>
      <c r="V99" s="103"/>
    </row>
    <row r="100" spans="2:22" ht="13.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3"/>
      <c r="V100" s="103"/>
    </row>
    <row r="101" spans="2:22" ht="13.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3"/>
      <c r="V101" s="103"/>
    </row>
    <row r="102" spans="2:22" ht="13.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3"/>
      <c r="V102" s="103"/>
    </row>
    <row r="103" spans="2:22" ht="13.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3"/>
      <c r="V103" s="103"/>
    </row>
    <row r="104" spans="2:22" ht="13.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3"/>
      <c r="V104" s="103"/>
    </row>
    <row r="105" spans="2:22" ht="13.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3"/>
      <c r="V105" s="103"/>
    </row>
    <row r="106" spans="2:22" ht="13.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3"/>
      <c r="V106" s="103"/>
    </row>
    <row r="107" spans="2:22" ht="13.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3"/>
      <c r="V107" s="103"/>
    </row>
    <row r="108" spans="2:22" ht="13.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3"/>
      <c r="V108" s="103"/>
    </row>
    <row r="109" spans="2:22" ht="13.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3"/>
      <c r="V109" s="103"/>
    </row>
    <row r="110" spans="2:22" ht="13.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3"/>
      <c r="V110" s="103"/>
    </row>
    <row r="111" spans="2:22" ht="13.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3"/>
      <c r="V111" s="103"/>
    </row>
    <row r="112" spans="2:22" ht="13.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3"/>
      <c r="V112" s="103"/>
    </row>
    <row r="113" spans="2:22" ht="13.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3"/>
      <c r="V113" s="103"/>
    </row>
    <row r="114" spans="2:22" ht="13.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3"/>
      <c r="V114" s="103"/>
    </row>
    <row r="115" spans="2:22" ht="13.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3"/>
      <c r="V115" s="103"/>
    </row>
    <row r="116" spans="2:22" ht="13.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3"/>
      <c r="V116" s="103"/>
    </row>
    <row r="117" spans="2:22" ht="13.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3"/>
      <c r="V117" s="103"/>
    </row>
    <row r="118" spans="2:22" ht="13.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3"/>
      <c r="V118" s="103"/>
    </row>
    <row r="119" spans="2:22" ht="13.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3"/>
      <c r="V119" s="103"/>
    </row>
    <row r="120" spans="2:22" ht="13.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3"/>
      <c r="V120" s="103"/>
    </row>
    <row r="121" spans="2:22" ht="13.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3"/>
      <c r="V121" s="103"/>
    </row>
    <row r="122" spans="2:22" ht="13.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3"/>
      <c r="V122" s="103"/>
    </row>
    <row r="123" spans="2:22" ht="13.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3"/>
      <c r="V123" s="103"/>
    </row>
    <row r="124" spans="2:22" ht="13.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3"/>
      <c r="V124" s="103"/>
    </row>
    <row r="125" spans="2:22" ht="13.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3"/>
      <c r="V125" s="103"/>
    </row>
    <row r="126" spans="2:22" ht="13.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3"/>
      <c r="V126" s="103"/>
    </row>
    <row r="127" spans="2:22" ht="13.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3"/>
      <c r="V127" s="103"/>
    </row>
    <row r="128" spans="2:22" ht="13.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3"/>
      <c r="V128" s="103"/>
    </row>
    <row r="129" spans="2:22" ht="13.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3"/>
      <c r="V129" s="103"/>
    </row>
    <row r="130" spans="2:22" ht="13.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3"/>
      <c r="V130" s="103"/>
    </row>
    <row r="131" spans="2:22" ht="13.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3"/>
      <c r="V131" s="103"/>
    </row>
    <row r="132" spans="2:22" ht="13.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3"/>
      <c r="V132" s="103"/>
    </row>
    <row r="133" spans="2:22" ht="13.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3"/>
      <c r="V133" s="103"/>
    </row>
    <row r="134" spans="2:22" ht="13.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3"/>
      <c r="V134" s="103"/>
    </row>
    <row r="135" spans="2:22" ht="13.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3"/>
      <c r="V135" s="103"/>
    </row>
    <row r="136" spans="2:22" ht="13.5" customHeight="1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</row>
    <row r="137" ht="13.5" customHeight="1"/>
    <row r="138" spans="2:180" s="117" customFormat="1" ht="13.5" customHeight="1">
      <c r="B138" s="103"/>
      <c r="C138" s="103"/>
      <c r="D138" s="103"/>
      <c r="E138" s="102"/>
      <c r="F138" s="102"/>
      <c r="G138" s="102"/>
      <c r="H138" s="102"/>
      <c r="I138" s="60" t="s">
        <v>76</v>
      </c>
      <c r="J138" s="60" t="s">
        <v>77</v>
      </c>
      <c r="K138" s="60" t="s">
        <v>78</v>
      </c>
      <c r="L138" s="102"/>
      <c r="M138" s="120" t="s">
        <v>79</v>
      </c>
      <c r="N138" s="121"/>
      <c r="O138" s="121"/>
      <c r="P138" s="122"/>
      <c r="Q138" s="92"/>
      <c r="R138" s="55" t="s">
        <v>30</v>
      </c>
      <c r="S138" s="102"/>
      <c r="T138" s="336" t="s">
        <v>108</v>
      </c>
      <c r="U138" s="394"/>
      <c r="V138" s="395"/>
      <c r="W138" s="103"/>
      <c r="X138" s="156"/>
      <c r="Y138" s="157"/>
      <c r="Z138" s="157"/>
      <c r="AA138" s="157"/>
      <c r="AB138" s="92"/>
      <c r="AC138" s="156"/>
      <c r="AD138" s="157"/>
      <c r="AE138" s="157"/>
      <c r="AF138" s="157"/>
      <c r="AG138" s="92"/>
      <c r="AH138" s="156"/>
      <c r="AI138" s="157"/>
      <c r="AJ138" s="157"/>
      <c r="AK138" s="157"/>
      <c r="AL138" s="126"/>
      <c r="AM138" s="156"/>
      <c r="AN138" s="157"/>
      <c r="AO138" s="157"/>
      <c r="AP138" s="157"/>
      <c r="AQ138" s="82"/>
      <c r="AR138" s="156"/>
      <c r="AS138" s="157"/>
      <c r="AT138" s="157"/>
      <c r="AU138" s="157"/>
      <c r="AV138" s="82"/>
      <c r="AW138" s="156"/>
      <c r="AX138" s="157"/>
      <c r="AY138" s="157"/>
      <c r="AZ138" s="157"/>
      <c r="BA138" s="81"/>
      <c r="BB138" s="156"/>
      <c r="BC138" s="157"/>
      <c r="BD138" s="157"/>
      <c r="BE138" s="157"/>
      <c r="BF138" s="81"/>
      <c r="BG138" s="156"/>
      <c r="BH138" s="157"/>
      <c r="BI138" s="157"/>
      <c r="BJ138" s="157"/>
      <c r="BK138" s="119"/>
      <c r="BL138" s="156"/>
      <c r="BM138" s="157"/>
      <c r="BN138" s="157"/>
      <c r="BO138" s="157"/>
      <c r="BP138" s="127"/>
      <c r="BQ138" s="158"/>
      <c r="BR138" s="157"/>
      <c r="BS138" s="157"/>
      <c r="BT138" s="157"/>
      <c r="BU138" s="81"/>
      <c r="BV138" s="156"/>
      <c r="BW138" s="157"/>
      <c r="BX138" s="157"/>
      <c r="BY138" s="157"/>
      <c r="BZ138" s="81"/>
      <c r="CA138" s="156"/>
      <c r="CB138" s="157"/>
      <c r="CC138" s="157"/>
      <c r="CD138" s="157"/>
      <c r="CE138" s="88"/>
      <c r="CF138" s="156"/>
      <c r="CG138" s="157"/>
      <c r="CH138" s="157"/>
      <c r="CI138" s="157"/>
      <c r="CJ138" s="119"/>
      <c r="CK138" s="156"/>
      <c r="CL138" s="157"/>
      <c r="CM138" s="157"/>
      <c r="CN138" s="157"/>
      <c r="CO138" s="88"/>
      <c r="CP138" s="156"/>
      <c r="CQ138" s="157"/>
      <c r="CR138" s="157"/>
      <c r="CS138" s="157"/>
      <c r="CT138" s="88"/>
      <c r="CU138" s="156"/>
      <c r="CV138" s="157"/>
      <c r="CW138" s="157"/>
      <c r="CX138" s="157"/>
      <c r="CY138" s="88" t="s">
        <v>32</v>
      </c>
      <c r="CZ138" s="156"/>
      <c r="DA138" s="157"/>
      <c r="DB138" s="157"/>
      <c r="DC138" s="157"/>
      <c r="DD138" s="88" t="s">
        <v>32</v>
      </c>
      <c r="DE138" s="156"/>
      <c r="DF138" s="157"/>
      <c r="DG138" s="157"/>
      <c r="DH138" s="157"/>
      <c r="DI138" s="88" t="s">
        <v>32</v>
      </c>
      <c r="DJ138" s="156"/>
      <c r="DK138" s="157"/>
      <c r="DL138" s="157"/>
      <c r="DM138" s="157"/>
      <c r="DN138" s="88" t="s">
        <v>32</v>
      </c>
      <c r="DO138" s="156"/>
      <c r="DP138" s="157"/>
      <c r="DQ138" s="157"/>
      <c r="DR138" s="157"/>
      <c r="DS138" s="128" t="s">
        <v>32</v>
      </c>
      <c r="DT138" s="129"/>
      <c r="DU138" s="128"/>
      <c r="DV138" s="128"/>
      <c r="DW138" s="128"/>
      <c r="DX138" s="128"/>
      <c r="DY138" s="129"/>
      <c r="DZ138" s="128"/>
      <c r="EA138" s="128"/>
      <c r="EB138" s="128"/>
      <c r="EC138" s="128"/>
      <c r="ED138" s="129"/>
      <c r="EE138" s="128"/>
      <c r="EF138" s="128"/>
      <c r="EG138" s="128"/>
      <c r="EH138" s="128"/>
      <c r="EI138" s="129"/>
      <c r="EJ138" s="128"/>
      <c r="EK138" s="128"/>
      <c r="EL138" s="128"/>
      <c r="EM138" s="128"/>
      <c r="EN138" s="129"/>
      <c r="EO138" s="128"/>
      <c r="EP138" s="128"/>
      <c r="EQ138" s="128"/>
      <c r="EV138" s="393" t="s">
        <v>249</v>
      </c>
      <c r="EW138" s="394"/>
      <c r="EX138" s="394"/>
      <c r="EY138" s="394"/>
      <c r="EZ138" s="394"/>
      <c r="FA138" s="394"/>
      <c r="FB138" s="394"/>
      <c r="FC138" s="395"/>
      <c r="FE138" s="56" t="s">
        <v>33</v>
      </c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</row>
    <row r="139" spans="2:180" s="117" customFormat="1" ht="13.5" customHeight="1">
      <c r="B139" s="130" t="s">
        <v>109</v>
      </c>
      <c r="C139" s="59"/>
      <c r="D139" s="59" t="s">
        <v>35</v>
      </c>
      <c r="E139" s="60" t="s">
        <v>82</v>
      </c>
      <c r="F139" s="60" t="s">
        <v>83</v>
      </c>
      <c r="G139" s="60" t="s">
        <v>38</v>
      </c>
      <c r="H139" s="60" t="s">
        <v>84</v>
      </c>
      <c r="I139" s="60" t="s">
        <v>85</v>
      </c>
      <c r="J139" s="60" t="s">
        <v>86</v>
      </c>
      <c r="K139" s="60" t="s">
        <v>40</v>
      </c>
      <c r="L139" s="131"/>
      <c r="M139" s="60" t="s">
        <v>82</v>
      </c>
      <c r="N139" s="60" t="s">
        <v>83</v>
      </c>
      <c r="O139" s="60" t="s">
        <v>87</v>
      </c>
      <c r="P139" s="60" t="s">
        <v>84</v>
      </c>
      <c r="Q139" s="92"/>
      <c r="R139" s="63" t="s">
        <v>41</v>
      </c>
      <c r="S139" s="159"/>
      <c r="T139" s="60" t="s">
        <v>86</v>
      </c>
      <c r="U139" s="60" t="s">
        <v>40</v>
      </c>
      <c r="V139" s="60" t="s">
        <v>428</v>
      </c>
      <c r="W139" s="103" t="s">
        <v>32</v>
      </c>
      <c r="X139" s="60" t="s">
        <v>82</v>
      </c>
      <c r="Y139" s="60" t="s">
        <v>83</v>
      </c>
      <c r="Z139" s="60" t="s">
        <v>87</v>
      </c>
      <c r="AA139" s="60" t="s">
        <v>84</v>
      </c>
      <c r="AB139" s="134"/>
      <c r="AC139" s="60" t="s">
        <v>82</v>
      </c>
      <c r="AD139" s="60" t="s">
        <v>83</v>
      </c>
      <c r="AE139" s="60" t="s">
        <v>87</v>
      </c>
      <c r="AF139" s="60" t="s">
        <v>84</v>
      </c>
      <c r="AG139" s="103"/>
      <c r="AH139" s="60" t="s">
        <v>82</v>
      </c>
      <c r="AI139" s="60" t="s">
        <v>83</v>
      </c>
      <c r="AJ139" s="60" t="s">
        <v>87</v>
      </c>
      <c r="AK139" s="60" t="s">
        <v>84</v>
      </c>
      <c r="AL139" s="92"/>
      <c r="AM139" s="60" t="s">
        <v>82</v>
      </c>
      <c r="AN139" s="60" t="s">
        <v>83</v>
      </c>
      <c r="AO139" s="60" t="s">
        <v>87</v>
      </c>
      <c r="AP139" s="60" t="s">
        <v>84</v>
      </c>
      <c r="AQ139" s="92"/>
      <c r="AR139" s="60" t="s">
        <v>82</v>
      </c>
      <c r="AS139" s="60" t="s">
        <v>83</v>
      </c>
      <c r="AT139" s="60" t="s">
        <v>87</v>
      </c>
      <c r="AU139" s="60" t="s">
        <v>84</v>
      </c>
      <c r="AV139" s="92"/>
      <c r="AW139" s="60" t="s">
        <v>82</v>
      </c>
      <c r="AX139" s="60" t="s">
        <v>83</v>
      </c>
      <c r="AY139" s="60" t="s">
        <v>87</v>
      </c>
      <c r="AZ139" s="60" t="s">
        <v>84</v>
      </c>
      <c r="BA139" s="84"/>
      <c r="BB139" s="60" t="s">
        <v>82</v>
      </c>
      <c r="BC139" s="60" t="s">
        <v>83</v>
      </c>
      <c r="BD139" s="60" t="s">
        <v>87</v>
      </c>
      <c r="BE139" s="60" t="s">
        <v>84</v>
      </c>
      <c r="BF139" s="83"/>
      <c r="BG139" s="60" t="s">
        <v>82</v>
      </c>
      <c r="BH139" s="60" t="s">
        <v>83</v>
      </c>
      <c r="BI139" s="60" t="s">
        <v>87</v>
      </c>
      <c r="BJ139" s="60" t="s">
        <v>84</v>
      </c>
      <c r="BK139" s="135"/>
      <c r="BL139" s="60" t="s">
        <v>82</v>
      </c>
      <c r="BM139" s="60" t="s">
        <v>83</v>
      </c>
      <c r="BN139" s="60" t="s">
        <v>87</v>
      </c>
      <c r="BO139" s="60" t="s">
        <v>84</v>
      </c>
      <c r="BP139" s="135"/>
      <c r="BQ139" s="160" t="s">
        <v>82</v>
      </c>
      <c r="BR139" s="60" t="s">
        <v>83</v>
      </c>
      <c r="BS139" s="60" t="s">
        <v>87</v>
      </c>
      <c r="BT139" s="60" t="s">
        <v>84</v>
      </c>
      <c r="BU139" s="135"/>
      <c r="BV139" s="60" t="s">
        <v>82</v>
      </c>
      <c r="BW139" s="60" t="s">
        <v>83</v>
      </c>
      <c r="BX139" s="60" t="s">
        <v>87</v>
      </c>
      <c r="BY139" s="60" t="s">
        <v>84</v>
      </c>
      <c r="BZ139" s="135"/>
      <c r="CA139" s="60" t="s">
        <v>82</v>
      </c>
      <c r="CB139" s="60" t="s">
        <v>83</v>
      </c>
      <c r="CC139" s="60" t="s">
        <v>87</v>
      </c>
      <c r="CD139" s="60" t="s">
        <v>84</v>
      </c>
      <c r="CE139" s="135"/>
      <c r="CF139" s="60" t="s">
        <v>82</v>
      </c>
      <c r="CG139" s="60" t="s">
        <v>83</v>
      </c>
      <c r="CH139" s="60" t="s">
        <v>87</v>
      </c>
      <c r="CI139" s="60" t="s">
        <v>84</v>
      </c>
      <c r="CJ139" s="88"/>
      <c r="CK139" s="60" t="s">
        <v>82</v>
      </c>
      <c r="CL139" s="60" t="s">
        <v>83</v>
      </c>
      <c r="CM139" s="60" t="s">
        <v>87</v>
      </c>
      <c r="CN139" s="60" t="s">
        <v>84</v>
      </c>
      <c r="CO139" s="88"/>
      <c r="CP139" s="60" t="s">
        <v>82</v>
      </c>
      <c r="CQ139" s="60" t="s">
        <v>83</v>
      </c>
      <c r="CR139" s="60" t="s">
        <v>87</v>
      </c>
      <c r="CS139" s="60" t="s">
        <v>84</v>
      </c>
      <c r="CT139" s="88"/>
      <c r="CU139" s="60" t="s">
        <v>82</v>
      </c>
      <c r="CV139" s="60" t="s">
        <v>83</v>
      </c>
      <c r="CW139" s="60" t="s">
        <v>87</v>
      </c>
      <c r="CX139" s="60" t="s">
        <v>84</v>
      </c>
      <c r="CY139" s="88"/>
      <c r="CZ139" s="60" t="s">
        <v>82</v>
      </c>
      <c r="DA139" s="60" t="s">
        <v>83</v>
      </c>
      <c r="DB139" s="60" t="s">
        <v>87</v>
      </c>
      <c r="DC139" s="60" t="s">
        <v>84</v>
      </c>
      <c r="DD139" s="88"/>
      <c r="DE139" s="60" t="s">
        <v>82</v>
      </c>
      <c r="DF139" s="60" t="s">
        <v>83</v>
      </c>
      <c r="DG139" s="60" t="s">
        <v>87</v>
      </c>
      <c r="DH139" s="60" t="s">
        <v>84</v>
      </c>
      <c r="DI139" s="88"/>
      <c r="DJ139" s="60" t="s">
        <v>82</v>
      </c>
      <c r="DK139" s="60" t="s">
        <v>83</v>
      </c>
      <c r="DL139" s="60" t="s">
        <v>87</v>
      </c>
      <c r="DM139" s="60" t="s">
        <v>84</v>
      </c>
      <c r="DN139" s="88"/>
      <c r="DO139" s="60" t="s">
        <v>82</v>
      </c>
      <c r="DP139" s="60" t="s">
        <v>83</v>
      </c>
      <c r="DQ139" s="60" t="s">
        <v>87</v>
      </c>
      <c r="DR139" s="60" t="s">
        <v>84</v>
      </c>
      <c r="DS139" s="88"/>
      <c r="DT139" s="60" t="s">
        <v>82</v>
      </c>
      <c r="DU139" s="60" t="s">
        <v>83</v>
      </c>
      <c r="DV139" s="60" t="s">
        <v>87</v>
      </c>
      <c r="DW139" s="60" t="s">
        <v>84</v>
      </c>
      <c r="DX139" s="136"/>
      <c r="DY139" s="137" t="s">
        <v>82</v>
      </c>
      <c r="DZ139" s="137" t="s">
        <v>83</v>
      </c>
      <c r="EA139" s="137" t="s">
        <v>87</v>
      </c>
      <c r="EB139" s="137" t="s">
        <v>84</v>
      </c>
      <c r="EC139" s="136"/>
      <c r="ED139" s="137" t="s">
        <v>82</v>
      </c>
      <c r="EE139" s="137" t="s">
        <v>83</v>
      </c>
      <c r="EF139" s="137" t="s">
        <v>87</v>
      </c>
      <c r="EG139" s="137" t="s">
        <v>84</v>
      </c>
      <c r="EH139" s="136"/>
      <c r="EI139" s="137" t="s">
        <v>82</v>
      </c>
      <c r="EJ139" s="137" t="s">
        <v>83</v>
      </c>
      <c r="EK139" s="137" t="s">
        <v>87</v>
      </c>
      <c r="EL139" s="137" t="s">
        <v>84</v>
      </c>
      <c r="EM139" s="136"/>
      <c r="EN139" s="137" t="s">
        <v>82</v>
      </c>
      <c r="EO139" s="137" t="s">
        <v>83</v>
      </c>
      <c r="EP139" s="137" t="s">
        <v>87</v>
      </c>
      <c r="EQ139" s="137" t="s">
        <v>84</v>
      </c>
      <c r="EV139" s="64" t="s">
        <v>35</v>
      </c>
      <c r="EW139" s="64" t="s">
        <v>82</v>
      </c>
      <c r="EX139" s="64" t="s">
        <v>83</v>
      </c>
      <c r="EY139" s="64" t="s">
        <v>87</v>
      </c>
      <c r="EZ139" s="64" t="s">
        <v>84</v>
      </c>
      <c r="FA139" s="64" t="s">
        <v>85</v>
      </c>
      <c r="FB139" s="64" t="s">
        <v>86</v>
      </c>
      <c r="FC139" s="64" t="s">
        <v>40</v>
      </c>
      <c r="FE139" s="64" t="s">
        <v>42</v>
      </c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</row>
    <row r="140" spans="2:181" s="117" customFormat="1" ht="13.5" customHeight="1">
      <c r="B140" s="24" t="s">
        <v>110</v>
      </c>
      <c r="C140" s="150" t="s">
        <v>54</v>
      </c>
      <c r="D140" s="139">
        <v>0</v>
      </c>
      <c r="E140" s="140">
        <f aca="true" t="shared" si="22" ref="E140:E152">SUM(X140,AC140,AH140,AM140,AW140,AR140,BB140,BG140,BL140,BQ140,BV140,CA140,CF140,CK140,CP140,CU140,CZ140,DE140,DJ140,DO140,DT140,DY140,ED140,EI140,EN140)</f>
        <v>0</v>
      </c>
      <c r="F140" s="140">
        <f aca="true" t="shared" si="23" ref="F140:F152">SUM(Y140,AD140,AI140,AN140,AX140,AS140,BC140,BH140,BM140,BR140,BW140,CB140,CG140,CL140,CQ140,CV140,DA140,DF140,DK140,DP140,DU140,DZ140,EE140,EJ140,EO140)</f>
        <v>0</v>
      </c>
      <c r="G140" s="140">
        <f aca="true" t="shared" si="24" ref="G140:G152">SUM(Z140,AE140,AJ140,AO140,AY140,AT140,BD140,BI140,BN140,BS140,BX140,CC140,CH140,CM140,CR140,CW140,DB140,DG140,DL140,DQ140,DV140,EA140,EF140,EK140,EP140)</f>
        <v>0</v>
      </c>
      <c r="H140" s="140">
        <f aca="true" t="shared" si="25" ref="H140:H152">SUM(AA140,AF140,AK140,AP140,AZ140,AU140,BE140,BJ140,BO140,BT140,BY140,CD140,CI140,CN140,CS140,CX140,DC140,DH140,DM140,DR140,DW140,EB140,EG140,EL140,EQ140)</f>
        <v>0</v>
      </c>
      <c r="I140" s="141" t="str">
        <f aca="true" t="shared" si="26" ref="I140:I152">IF(H140=0,"-",E140/H140)</f>
        <v>-</v>
      </c>
      <c r="J140" s="141" t="str">
        <f aca="true" t="shared" si="27" ref="J140:J152">IF(E140=0,"-",G140/E140)</f>
        <v>-</v>
      </c>
      <c r="K140" s="142" t="str">
        <f aca="true" t="shared" si="28" ref="K140:K152">IF(H140=0,"-",G140/H140)</f>
        <v>-</v>
      </c>
      <c r="L140" s="143"/>
      <c r="M140" s="139"/>
      <c r="N140" s="70"/>
      <c r="O140" s="70"/>
      <c r="P140" s="70"/>
      <c r="Q140" s="92"/>
      <c r="R140" s="144">
        <f>H140*20-(G140/5)</f>
        <v>0</v>
      </c>
      <c r="S140" s="143"/>
      <c r="T140" s="74">
        <f>IF(EW140="-",G140/E140,(EY140+G140)/(EW140+E140))</f>
        <v>4.865979381443299</v>
      </c>
      <c r="U140" s="74">
        <f>IF(EW140="-",IF(H140=0,G140,G140/H140),IF(EZ140+H140=0,EY140+G140,(EY140+G140)/(EZ140+H140)))</f>
        <v>25.285714285714285</v>
      </c>
      <c r="V140" s="75">
        <f aca="true" t="shared" si="29" ref="V140:V152">IF(EW140="-",IF(E140&lt;30,FE140,((IF(U140&gt;30,1,IF(U140&gt;25,2,IF(U140&gt;20,3,IF(U140&gt;15,4,IF(U140&gt;=0,5,0))))))+(IF(T140&gt;6,1,IF(T140&gt;5.5,2,IF(T140&gt;5,3,IF(T140&gt;4.5,4,IF(T140&gt;=0,5,0)))))))/2),IF(EW140+E140&lt;30,FE140,((IF(U140&gt;30,1,IF(U140&gt;25,2,IF(U140&gt;20,3,IF(U140&gt;15,4,IF(U140&gt;=0,5,0))))))+(IF(T140&gt;6,1,IF(T140&gt;5.5,2,IF(T140&gt;5,3,IF(T140&gt;4.5,4,IF(T140&gt;=0,5,0)))))))/2))</f>
        <v>3</v>
      </c>
      <c r="W140" s="103"/>
      <c r="X140" s="85"/>
      <c r="Y140" s="70"/>
      <c r="Z140" s="70"/>
      <c r="AA140" s="70"/>
      <c r="AB140" s="88"/>
      <c r="AC140" s="85"/>
      <c r="AD140" s="70"/>
      <c r="AE140" s="70"/>
      <c r="AF140" s="70"/>
      <c r="AG140" s="147"/>
      <c r="AH140" s="139"/>
      <c r="AI140" s="70"/>
      <c r="AJ140" s="70"/>
      <c r="AK140" s="70"/>
      <c r="AL140" s="83"/>
      <c r="AM140" s="139"/>
      <c r="AN140" s="70"/>
      <c r="AO140" s="70"/>
      <c r="AP140" s="70"/>
      <c r="AQ140" s="83"/>
      <c r="AR140" s="139"/>
      <c r="AS140" s="70"/>
      <c r="AT140" s="70"/>
      <c r="AU140" s="70"/>
      <c r="AV140" s="83"/>
      <c r="AW140" s="85"/>
      <c r="AX140" s="70"/>
      <c r="AY140" s="70"/>
      <c r="AZ140" s="70"/>
      <c r="BA140" s="83"/>
      <c r="BB140" s="139"/>
      <c r="BC140" s="70"/>
      <c r="BD140" s="70"/>
      <c r="BE140" s="70"/>
      <c r="BF140" s="83"/>
      <c r="BG140" s="85"/>
      <c r="BH140" s="70"/>
      <c r="BI140" s="70"/>
      <c r="BJ140" s="70"/>
      <c r="BK140" s="135"/>
      <c r="BL140" s="139"/>
      <c r="BM140" s="70"/>
      <c r="BN140" s="70"/>
      <c r="BO140" s="70"/>
      <c r="BP140" s="135"/>
      <c r="BQ140" s="85"/>
      <c r="BR140" s="70"/>
      <c r="BS140" s="70"/>
      <c r="BT140" s="70"/>
      <c r="BU140" s="135"/>
      <c r="BV140" s="85"/>
      <c r="BW140" s="70"/>
      <c r="BX140" s="70"/>
      <c r="BY140" s="70"/>
      <c r="BZ140" s="135"/>
      <c r="CA140" s="85"/>
      <c r="CB140" s="70"/>
      <c r="CC140" s="70"/>
      <c r="CD140" s="70"/>
      <c r="CE140" s="135"/>
      <c r="CF140" s="85"/>
      <c r="CG140" s="70"/>
      <c r="CH140" s="70"/>
      <c r="CI140" s="70"/>
      <c r="CJ140" s="135"/>
      <c r="CK140" s="85"/>
      <c r="CL140" s="70"/>
      <c r="CM140" s="70"/>
      <c r="CN140" s="70"/>
      <c r="CO140" s="135"/>
      <c r="CP140" s="85"/>
      <c r="CQ140" s="70"/>
      <c r="CR140" s="70"/>
      <c r="CS140" s="140"/>
      <c r="CT140" s="135"/>
      <c r="CU140" s="139"/>
      <c r="CV140" s="70"/>
      <c r="CW140" s="70"/>
      <c r="CX140" s="70"/>
      <c r="CY140" s="88"/>
      <c r="CZ140" s="85"/>
      <c r="DA140" s="70"/>
      <c r="DB140" s="70"/>
      <c r="DC140" s="70"/>
      <c r="DD140" s="88"/>
      <c r="DE140" s="85"/>
      <c r="DF140" s="70"/>
      <c r="DG140" s="70"/>
      <c r="DH140" s="70"/>
      <c r="DI140" s="88"/>
      <c r="DJ140" s="85"/>
      <c r="DK140" s="70"/>
      <c r="DL140" s="70"/>
      <c r="DM140" s="70"/>
      <c r="DN140" s="88"/>
      <c r="DO140" s="85"/>
      <c r="DP140" s="70"/>
      <c r="DQ140" s="70"/>
      <c r="DR140" s="70"/>
      <c r="DS140" s="88"/>
      <c r="DT140" s="85"/>
      <c r="DU140" s="70"/>
      <c r="DV140" s="70"/>
      <c r="DW140" s="70"/>
      <c r="DX140" s="136"/>
      <c r="DY140" s="128"/>
      <c r="DZ140" s="128"/>
      <c r="EA140" s="128"/>
      <c r="EB140" s="128"/>
      <c r="EC140" s="136"/>
      <c r="ED140" s="128"/>
      <c r="EE140" s="128"/>
      <c r="EF140" s="128"/>
      <c r="EG140" s="128"/>
      <c r="EH140" s="136"/>
      <c r="EI140" s="128"/>
      <c r="EJ140" s="128"/>
      <c r="EK140" s="128"/>
      <c r="EL140" s="128"/>
      <c r="EM140" s="136"/>
      <c r="EN140" s="128"/>
      <c r="EO140" s="128"/>
      <c r="EP140" s="128"/>
      <c r="EQ140" s="128"/>
      <c r="EV140" s="74"/>
      <c r="EW140" s="74">
        <v>145.5</v>
      </c>
      <c r="EX140" s="85">
        <v>13</v>
      </c>
      <c r="EY140" s="85">
        <v>708</v>
      </c>
      <c r="EZ140" s="85">
        <v>28</v>
      </c>
      <c r="FA140" s="141">
        <f>IF(OR(EW140="-",EZ140=0),"-",EW140/EZ140)</f>
        <v>5.196428571428571</v>
      </c>
      <c r="FB140" s="141">
        <f>IF(EW140="-","-",EY140/EW140)</f>
        <v>4.865979381443299</v>
      </c>
      <c r="FC140" s="142">
        <f>IF(OR(EW140="-",EZ140=0),EY140,EY140/EZ140)</f>
        <v>25.285714285714285</v>
      </c>
      <c r="FE140" s="75">
        <v>3</v>
      </c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</row>
    <row r="141" spans="2:180" s="117" customFormat="1" ht="13.5" customHeight="1">
      <c r="B141" s="24" t="s">
        <v>166</v>
      </c>
      <c r="C141" s="138" t="s">
        <v>167</v>
      </c>
      <c r="D141" s="139">
        <v>1</v>
      </c>
      <c r="E141" s="140">
        <f t="shared" si="22"/>
        <v>0</v>
      </c>
      <c r="F141" s="140">
        <f t="shared" si="23"/>
        <v>0</v>
      </c>
      <c r="G141" s="140">
        <f t="shared" si="24"/>
        <v>0</v>
      </c>
      <c r="H141" s="140">
        <f t="shared" si="25"/>
        <v>0</v>
      </c>
      <c r="I141" s="141" t="str">
        <f t="shared" si="26"/>
        <v>-</v>
      </c>
      <c r="J141" s="141" t="str">
        <f t="shared" si="27"/>
        <v>-</v>
      </c>
      <c r="K141" s="142" t="str">
        <f t="shared" si="28"/>
        <v>-</v>
      </c>
      <c r="L141" s="143"/>
      <c r="M141" s="85"/>
      <c r="N141" s="70"/>
      <c r="O141" s="70"/>
      <c r="P141" s="70"/>
      <c r="Q141" s="92"/>
      <c r="R141" s="144">
        <f aca="true" t="shared" si="30" ref="R141:R148">(H141*20)-(G141/5)</f>
        <v>0</v>
      </c>
      <c r="S141" s="143"/>
      <c r="T141" s="74" t="s">
        <v>57</v>
      </c>
      <c r="U141" s="74" t="s">
        <v>57</v>
      </c>
      <c r="V141" s="75">
        <f t="shared" si="29"/>
        <v>0</v>
      </c>
      <c r="W141" s="103"/>
      <c r="X141" s="85"/>
      <c r="Y141" s="70"/>
      <c r="Z141" s="70"/>
      <c r="AA141" s="70"/>
      <c r="AB141" s="145"/>
      <c r="AC141" s="85"/>
      <c r="AD141" s="70"/>
      <c r="AE141" s="70"/>
      <c r="AF141" s="70"/>
      <c r="AG141" s="146"/>
      <c r="AH141" s="139"/>
      <c r="AI141" s="70"/>
      <c r="AJ141" s="70"/>
      <c r="AK141" s="70"/>
      <c r="AL141" s="83"/>
      <c r="AM141" s="139"/>
      <c r="AN141" s="70"/>
      <c r="AO141" s="70"/>
      <c r="AP141" s="70"/>
      <c r="AQ141" s="83"/>
      <c r="AR141" s="74"/>
      <c r="AS141" s="70"/>
      <c r="AT141" s="70"/>
      <c r="AU141" s="70"/>
      <c r="AV141" s="83"/>
      <c r="AW141" s="85"/>
      <c r="AX141" s="70"/>
      <c r="AY141" s="70"/>
      <c r="AZ141" s="70"/>
      <c r="BA141" s="83"/>
      <c r="BB141" s="74"/>
      <c r="BC141" s="70"/>
      <c r="BD141" s="70"/>
      <c r="BE141" s="70"/>
      <c r="BF141" s="83"/>
      <c r="BG141" s="85"/>
      <c r="BH141" s="70"/>
      <c r="BI141" s="70"/>
      <c r="BJ141" s="70"/>
      <c r="BK141" s="135"/>
      <c r="BL141" s="85"/>
      <c r="BM141" s="70"/>
      <c r="BN141" s="70"/>
      <c r="BO141" s="70"/>
      <c r="BP141" s="135"/>
      <c r="BQ141" s="85"/>
      <c r="BR141" s="70"/>
      <c r="BS141" s="70"/>
      <c r="BT141" s="70"/>
      <c r="BU141" s="135"/>
      <c r="BV141" s="85"/>
      <c r="BW141" s="70"/>
      <c r="BX141" s="70"/>
      <c r="BY141" s="70"/>
      <c r="BZ141" s="135"/>
      <c r="CA141" s="85"/>
      <c r="CB141" s="70"/>
      <c r="CC141" s="70"/>
      <c r="CD141" s="70"/>
      <c r="CE141" s="135"/>
      <c r="CF141" s="85"/>
      <c r="CG141" s="70"/>
      <c r="CH141" s="70"/>
      <c r="CI141" s="70"/>
      <c r="CJ141" s="135"/>
      <c r="CK141" s="85"/>
      <c r="CL141" s="70"/>
      <c r="CM141" s="70"/>
      <c r="CN141" s="70"/>
      <c r="CO141" s="135"/>
      <c r="CP141" s="85"/>
      <c r="CQ141" s="70"/>
      <c r="CR141" s="70"/>
      <c r="CS141" s="140"/>
      <c r="CT141" s="135"/>
      <c r="CU141" s="85"/>
      <c r="CV141" s="70"/>
      <c r="CW141" s="70"/>
      <c r="CX141" s="70"/>
      <c r="CY141" s="145"/>
      <c r="CZ141" s="85"/>
      <c r="DA141" s="70"/>
      <c r="DB141" s="70"/>
      <c r="DC141" s="70"/>
      <c r="DD141" s="145"/>
      <c r="DE141" s="85"/>
      <c r="DF141" s="70"/>
      <c r="DG141" s="70"/>
      <c r="DH141" s="70"/>
      <c r="DI141" s="145"/>
      <c r="DJ141" s="85"/>
      <c r="DK141" s="70"/>
      <c r="DL141" s="70"/>
      <c r="DM141" s="70"/>
      <c r="DN141" s="145"/>
      <c r="DO141" s="85"/>
      <c r="DP141" s="70"/>
      <c r="DQ141" s="70"/>
      <c r="DR141" s="70"/>
      <c r="DS141" s="145"/>
      <c r="DT141" s="85"/>
      <c r="DU141" s="70"/>
      <c r="DV141" s="70"/>
      <c r="DW141" s="70"/>
      <c r="DX141" s="136"/>
      <c r="DY141" s="128"/>
      <c r="DZ141" s="128"/>
      <c r="EA141" s="128"/>
      <c r="EB141" s="128"/>
      <c r="EC141" s="136"/>
      <c r="ED141" s="128"/>
      <c r="EE141" s="128"/>
      <c r="EF141" s="128"/>
      <c r="EG141" s="128"/>
      <c r="EH141" s="136"/>
      <c r="EI141" s="128"/>
      <c r="EJ141" s="128"/>
      <c r="EK141" s="128"/>
      <c r="EL141" s="128"/>
      <c r="EM141" s="136"/>
      <c r="EN141" s="128"/>
      <c r="EO141" s="128"/>
      <c r="EP141" s="128"/>
      <c r="EQ141" s="128"/>
      <c r="EV141" s="74"/>
      <c r="EW141" s="74"/>
      <c r="EX141" s="85"/>
      <c r="EY141" s="85"/>
      <c r="EZ141" s="85"/>
      <c r="FA141" s="141"/>
      <c r="FB141" s="141"/>
      <c r="FC141" s="142"/>
      <c r="FD141" s="41"/>
      <c r="FE141" s="7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</row>
    <row r="142" spans="2:180" s="117" customFormat="1" ht="13.5" customHeight="1">
      <c r="B142" s="24" t="s">
        <v>161</v>
      </c>
      <c r="C142" s="138" t="s">
        <v>54</v>
      </c>
      <c r="D142" s="139">
        <v>1</v>
      </c>
      <c r="E142" s="140">
        <f t="shared" si="22"/>
        <v>0</v>
      </c>
      <c r="F142" s="140">
        <f t="shared" si="23"/>
        <v>0</v>
      </c>
      <c r="G142" s="140">
        <f t="shared" si="24"/>
        <v>0</v>
      </c>
      <c r="H142" s="140">
        <f t="shared" si="25"/>
        <v>0</v>
      </c>
      <c r="I142" s="141" t="str">
        <f t="shared" si="26"/>
        <v>-</v>
      </c>
      <c r="J142" s="141" t="str">
        <f t="shared" si="27"/>
        <v>-</v>
      </c>
      <c r="K142" s="142" t="str">
        <f t="shared" si="28"/>
        <v>-</v>
      </c>
      <c r="L142" s="143"/>
      <c r="M142" s="74"/>
      <c r="N142" s="70"/>
      <c r="O142" s="70"/>
      <c r="P142" s="70"/>
      <c r="Q142" s="92"/>
      <c r="R142" s="144">
        <f t="shared" si="30"/>
        <v>0</v>
      </c>
      <c r="S142" s="143"/>
      <c r="T142" s="74" t="s">
        <v>57</v>
      </c>
      <c r="U142" s="74" t="s">
        <v>57</v>
      </c>
      <c r="V142" s="75">
        <f t="shared" si="29"/>
        <v>0</v>
      </c>
      <c r="W142" s="103"/>
      <c r="X142" s="85"/>
      <c r="Y142" s="70"/>
      <c r="Z142" s="70"/>
      <c r="AA142" s="70"/>
      <c r="AB142" s="145"/>
      <c r="AC142" s="85"/>
      <c r="AD142" s="70"/>
      <c r="AE142" s="70"/>
      <c r="AF142" s="70"/>
      <c r="AG142" s="146"/>
      <c r="AH142" s="139"/>
      <c r="AI142" s="70"/>
      <c r="AJ142" s="70"/>
      <c r="AK142" s="70"/>
      <c r="AL142" s="83"/>
      <c r="AM142" s="139"/>
      <c r="AN142" s="70"/>
      <c r="AO142" s="70"/>
      <c r="AP142" s="70"/>
      <c r="AQ142" s="83"/>
      <c r="AR142" s="74"/>
      <c r="AS142" s="70"/>
      <c r="AT142" s="70"/>
      <c r="AU142" s="70"/>
      <c r="AV142" s="83"/>
      <c r="AW142" s="85"/>
      <c r="AX142" s="70"/>
      <c r="AY142" s="70"/>
      <c r="AZ142" s="70"/>
      <c r="BA142" s="83"/>
      <c r="BB142" s="74"/>
      <c r="BC142" s="70"/>
      <c r="BD142" s="70"/>
      <c r="BE142" s="70"/>
      <c r="BF142" s="83"/>
      <c r="BG142" s="85"/>
      <c r="BH142" s="70"/>
      <c r="BI142" s="70"/>
      <c r="BJ142" s="70"/>
      <c r="BK142" s="135"/>
      <c r="BL142" s="74"/>
      <c r="BM142" s="70"/>
      <c r="BN142" s="70"/>
      <c r="BO142" s="70"/>
      <c r="BP142" s="135"/>
      <c r="BQ142" s="85"/>
      <c r="BR142" s="70"/>
      <c r="BS142" s="70"/>
      <c r="BT142" s="70"/>
      <c r="BU142" s="135"/>
      <c r="BV142" s="85"/>
      <c r="BW142" s="70"/>
      <c r="BX142" s="70"/>
      <c r="BY142" s="70"/>
      <c r="BZ142" s="135"/>
      <c r="CA142" s="85"/>
      <c r="CB142" s="70"/>
      <c r="CC142" s="70"/>
      <c r="CD142" s="70"/>
      <c r="CE142" s="135"/>
      <c r="CF142" s="85"/>
      <c r="CG142" s="70"/>
      <c r="CH142" s="70"/>
      <c r="CI142" s="70"/>
      <c r="CJ142" s="135"/>
      <c r="CK142" s="85"/>
      <c r="CL142" s="70"/>
      <c r="CM142" s="70"/>
      <c r="CN142" s="70"/>
      <c r="CO142" s="135"/>
      <c r="CP142" s="85"/>
      <c r="CQ142" s="70"/>
      <c r="CR142" s="70"/>
      <c r="CS142" s="140"/>
      <c r="CT142" s="135"/>
      <c r="CU142" s="85"/>
      <c r="CV142" s="70"/>
      <c r="CW142" s="70"/>
      <c r="CX142" s="70"/>
      <c r="CY142" s="145"/>
      <c r="CZ142" s="85"/>
      <c r="DA142" s="70"/>
      <c r="DB142" s="70"/>
      <c r="DC142" s="70"/>
      <c r="DD142" s="145"/>
      <c r="DE142" s="85"/>
      <c r="DF142" s="70"/>
      <c r="DG142" s="70"/>
      <c r="DH142" s="70"/>
      <c r="DI142" s="145"/>
      <c r="DJ142" s="85"/>
      <c r="DK142" s="70"/>
      <c r="DL142" s="70"/>
      <c r="DM142" s="70"/>
      <c r="DN142" s="145"/>
      <c r="DO142" s="85"/>
      <c r="DP142" s="70"/>
      <c r="DQ142" s="70"/>
      <c r="DR142" s="70"/>
      <c r="DS142" s="145"/>
      <c r="DT142" s="85"/>
      <c r="DU142" s="70"/>
      <c r="DV142" s="70"/>
      <c r="DW142" s="70"/>
      <c r="DX142" s="136"/>
      <c r="DY142" s="128"/>
      <c r="DZ142" s="128"/>
      <c r="EA142" s="128"/>
      <c r="EB142" s="128"/>
      <c r="EC142" s="136"/>
      <c r="ED142" s="128"/>
      <c r="EE142" s="128"/>
      <c r="EF142" s="128"/>
      <c r="EG142" s="128"/>
      <c r="EH142" s="136"/>
      <c r="EI142" s="128"/>
      <c r="EJ142" s="128"/>
      <c r="EK142" s="128"/>
      <c r="EL142" s="128"/>
      <c r="EM142" s="136"/>
      <c r="EN142" s="128"/>
      <c r="EO142" s="128"/>
      <c r="EP142" s="128"/>
      <c r="EQ142" s="128"/>
      <c r="EV142" s="74"/>
      <c r="EW142" s="74"/>
      <c r="EX142" s="85"/>
      <c r="EY142" s="85"/>
      <c r="EZ142" s="85"/>
      <c r="FA142" s="141"/>
      <c r="FB142" s="141"/>
      <c r="FC142" s="142"/>
      <c r="FD142" s="41"/>
      <c r="FE142" s="7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</row>
    <row r="143" spans="2:180" s="117" customFormat="1" ht="13.5" customHeight="1">
      <c r="B143" s="24" t="s">
        <v>151</v>
      </c>
      <c r="C143" s="138" t="s">
        <v>44</v>
      </c>
      <c r="D143" s="139">
        <v>1</v>
      </c>
      <c r="E143" s="140">
        <f t="shared" si="22"/>
        <v>0</v>
      </c>
      <c r="F143" s="140">
        <f t="shared" si="23"/>
        <v>0</v>
      </c>
      <c r="G143" s="140">
        <f t="shared" si="24"/>
        <v>0</v>
      </c>
      <c r="H143" s="140">
        <f t="shared" si="25"/>
        <v>0</v>
      </c>
      <c r="I143" s="141" t="str">
        <f t="shared" si="26"/>
        <v>-</v>
      </c>
      <c r="J143" s="141" t="str">
        <f t="shared" si="27"/>
        <v>-</v>
      </c>
      <c r="K143" s="142" t="str">
        <f t="shared" si="28"/>
        <v>-</v>
      </c>
      <c r="L143" s="143"/>
      <c r="M143" s="85"/>
      <c r="N143" s="70"/>
      <c r="O143" s="70"/>
      <c r="P143" s="70"/>
      <c r="Q143" s="92"/>
      <c r="R143" s="144">
        <f t="shared" si="30"/>
        <v>0</v>
      </c>
      <c r="S143" s="143"/>
      <c r="T143" s="74" t="e">
        <f>IF(EW143="-",G143/E143,(EY143+G143)/(EW143+E143))</f>
        <v>#DIV/0!</v>
      </c>
      <c r="U143" s="74">
        <f>IF(EW143="-",IF(H143=0,G143,G143/H143),IF(EZ143+H143=0,EY143+G143,(EY143+G143)/(EZ143+H143)))</f>
        <v>0</v>
      </c>
      <c r="V143" s="75" t="str">
        <f t="shared" si="29"/>
        <v>2</v>
      </c>
      <c r="W143" s="103"/>
      <c r="X143" s="85"/>
      <c r="Y143" s="70"/>
      <c r="Z143" s="70"/>
      <c r="AA143" s="70"/>
      <c r="AB143" s="145"/>
      <c r="AC143" s="85"/>
      <c r="AD143" s="70"/>
      <c r="AE143" s="70"/>
      <c r="AF143" s="70"/>
      <c r="AG143" s="146"/>
      <c r="AH143" s="139"/>
      <c r="AI143" s="70"/>
      <c r="AJ143" s="70"/>
      <c r="AK143" s="70"/>
      <c r="AL143" s="83"/>
      <c r="AM143" s="74"/>
      <c r="AN143" s="70"/>
      <c r="AO143" s="70"/>
      <c r="AP143" s="70"/>
      <c r="AQ143" s="83"/>
      <c r="AR143" s="85"/>
      <c r="AS143" s="70"/>
      <c r="AT143" s="70"/>
      <c r="AU143" s="70"/>
      <c r="AV143" s="83"/>
      <c r="AW143" s="85"/>
      <c r="AX143" s="70"/>
      <c r="AY143" s="70"/>
      <c r="AZ143" s="70"/>
      <c r="BA143" s="83"/>
      <c r="BB143" s="139"/>
      <c r="BC143" s="70"/>
      <c r="BD143" s="70"/>
      <c r="BE143" s="70"/>
      <c r="BF143" s="83"/>
      <c r="BG143" s="85"/>
      <c r="BH143" s="70"/>
      <c r="BI143" s="70"/>
      <c r="BJ143" s="70"/>
      <c r="BK143" s="135"/>
      <c r="BL143" s="85"/>
      <c r="BM143" s="70"/>
      <c r="BN143" s="70"/>
      <c r="BO143" s="70"/>
      <c r="BP143" s="135"/>
      <c r="BQ143" s="85"/>
      <c r="BR143" s="70"/>
      <c r="BS143" s="70"/>
      <c r="BT143" s="70"/>
      <c r="BU143" s="135"/>
      <c r="BV143" s="85"/>
      <c r="BW143" s="70"/>
      <c r="BX143" s="70"/>
      <c r="BY143" s="70"/>
      <c r="BZ143" s="135"/>
      <c r="CA143" s="85"/>
      <c r="CB143" s="70"/>
      <c r="CC143" s="70"/>
      <c r="CD143" s="70"/>
      <c r="CE143" s="135"/>
      <c r="CF143" s="85"/>
      <c r="CG143" s="70"/>
      <c r="CH143" s="70"/>
      <c r="CI143" s="70"/>
      <c r="CJ143" s="135"/>
      <c r="CK143" s="85"/>
      <c r="CL143" s="70"/>
      <c r="CM143" s="70"/>
      <c r="CN143" s="70"/>
      <c r="CO143" s="135"/>
      <c r="CP143" s="85"/>
      <c r="CQ143" s="70"/>
      <c r="CR143" s="70"/>
      <c r="CS143" s="140"/>
      <c r="CT143" s="135"/>
      <c r="CU143" s="139"/>
      <c r="CV143" s="70"/>
      <c r="CW143" s="70"/>
      <c r="CX143" s="70"/>
      <c r="CY143" s="88"/>
      <c r="CZ143" s="85"/>
      <c r="DA143" s="70"/>
      <c r="DB143" s="70"/>
      <c r="DC143" s="70"/>
      <c r="DD143" s="88"/>
      <c r="DE143" s="85"/>
      <c r="DF143" s="70"/>
      <c r="DG143" s="70"/>
      <c r="DH143" s="70"/>
      <c r="DI143" s="88"/>
      <c r="DJ143" s="85"/>
      <c r="DK143" s="70"/>
      <c r="DL143" s="70"/>
      <c r="DM143" s="70"/>
      <c r="DN143" s="88"/>
      <c r="DO143" s="85"/>
      <c r="DP143" s="70"/>
      <c r="DQ143" s="70"/>
      <c r="DR143" s="70"/>
      <c r="DS143" s="145"/>
      <c r="DT143" s="85"/>
      <c r="DU143" s="70"/>
      <c r="DV143" s="70"/>
      <c r="DW143" s="70"/>
      <c r="DX143" s="136"/>
      <c r="DY143" s="128"/>
      <c r="DZ143" s="128"/>
      <c r="EA143" s="128"/>
      <c r="EB143" s="128"/>
      <c r="EC143" s="136"/>
      <c r="ED143" s="128"/>
      <c r="EE143" s="128"/>
      <c r="EF143" s="128"/>
      <c r="EG143" s="128"/>
      <c r="EH143" s="136"/>
      <c r="EI143" s="128"/>
      <c r="EJ143" s="128"/>
      <c r="EK143" s="128"/>
      <c r="EL143" s="128"/>
      <c r="EM143" s="136"/>
      <c r="EN143" s="128"/>
      <c r="EO143" s="128"/>
      <c r="EP143" s="128"/>
      <c r="EQ143" s="128"/>
      <c r="EV143" s="74"/>
      <c r="EW143" s="74"/>
      <c r="EX143" s="85"/>
      <c r="EY143" s="85"/>
      <c r="EZ143" s="85"/>
      <c r="FA143" s="141"/>
      <c r="FB143" s="141"/>
      <c r="FC143" s="142"/>
      <c r="FE143" s="89" t="s">
        <v>88</v>
      </c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</row>
    <row r="144" spans="2:180" s="117" customFormat="1" ht="13.5" customHeight="1">
      <c r="B144" s="24" t="s">
        <v>178</v>
      </c>
      <c r="C144" s="138" t="s">
        <v>167</v>
      </c>
      <c r="D144" s="139">
        <v>1</v>
      </c>
      <c r="E144" s="140">
        <f t="shared" si="22"/>
        <v>0</v>
      </c>
      <c r="F144" s="140">
        <f t="shared" si="23"/>
        <v>0</v>
      </c>
      <c r="G144" s="140">
        <f t="shared" si="24"/>
        <v>0</v>
      </c>
      <c r="H144" s="140">
        <f t="shared" si="25"/>
        <v>0</v>
      </c>
      <c r="I144" s="141" t="str">
        <f t="shared" si="26"/>
        <v>-</v>
      </c>
      <c r="J144" s="141" t="str">
        <f t="shared" si="27"/>
        <v>-</v>
      </c>
      <c r="K144" s="142" t="str">
        <f t="shared" si="28"/>
        <v>-</v>
      </c>
      <c r="L144" s="143"/>
      <c r="M144" s="85"/>
      <c r="N144" s="70"/>
      <c r="O144" s="70"/>
      <c r="P144" s="70"/>
      <c r="Q144" s="92"/>
      <c r="R144" s="144">
        <f t="shared" si="30"/>
        <v>0</v>
      </c>
      <c r="S144" s="143"/>
      <c r="T144" s="74" t="s">
        <v>57</v>
      </c>
      <c r="U144" s="74" t="s">
        <v>57</v>
      </c>
      <c r="V144" s="75">
        <f t="shared" si="29"/>
        <v>0</v>
      </c>
      <c r="W144" s="103"/>
      <c r="X144" s="85"/>
      <c r="Y144" s="70"/>
      <c r="Z144" s="70"/>
      <c r="AA144" s="70"/>
      <c r="AB144" s="145"/>
      <c r="AC144" s="85"/>
      <c r="AD144" s="70"/>
      <c r="AE144" s="70"/>
      <c r="AF144" s="70"/>
      <c r="AG144" s="146"/>
      <c r="AH144" s="139"/>
      <c r="AI144" s="70"/>
      <c r="AJ144" s="70"/>
      <c r="AK144" s="70"/>
      <c r="AL144" s="83"/>
      <c r="AM144" s="139"/>
      <c r="AN144" s="70"/>
      <c r="AO144" s="70"/>
      <c r="AP144" s="70"/>
      <c r="AQ144" s="83"/>
      <c r="AR144" s="74"/>
      <c r="AS144" s="70"/>
      <c r="AT144" s="70"/>
      <c r="AU144" s="70"/>
      <c r="AV144" s="83"/>
      <c r="AW144" s="85"/>
      <c r="AX144" s="70"/>
      <c r="AY144" s="70"/>
      <c r="AZ144" s="70"/>
      <c r="BA144" s="83"/>
      <c r="BB144" s="74"/>
      <c r="BC144" s="70"/>
      <c r="BD144" s="70"/>
      <c r="BE144" s="70"/>
      <c r="BF144" s="83"/>
      <c r="BG144" s="85"/>
      <c r="BH144" s="70"/>
      <c r="BI144" s="70"/>
      <c r="BJ144" s="70"/>
      <c r="BK144" s="135"/>
      <c r="BL144" s="85"/>
      <c r="BM144" s="70"/>
      <c r="BN144" s="70"/>
      <c r="BO144" s="70"/>
      <c r="BP144" s="135"/>
      <c r="BQ144" s="85"/>
      <c r="BR144" s="70"/>
      <c r="BS144" s="70"/>
      <c r="BT144" s="70"/>
      <c r="BU144" s="135"/>
      <c r="BV144" s="85"/>
      <c r="BW144" s="70"/>
      <c r="BX144" s="70"/>
      <c r="BY144" s="70"/>
      <c r="BZ144" s="135"/>
      <c r="CA144" s="85"/>
      <c r="CB144" s="70"/>
      <c r="CC144" s="70"/>
      <c r="CD144" s="70"/>
      <c r="CE144" s="135"/>
      <c r="CF144" s="85"/>
      <c r="CG144" s="70"/>
      <c r="CH144" s="70"/>
      <c r="CI144" s="70"/>
      <c r="CJ144" s="135"/>
      <c r="CK144" s="85"/>
      <c r="CL144" s="70"/>
      <c r="CM144" s="70"/>
      <c r="CN144" s="70"/>
      <c r="CO144" s="135"/>
      <c r="CP144" s="85"/>
      <c r="CQ144" s="70"/>
      <c r="CR144" s="70"/>
      <c r="CS144" s="140"/>
      <c r="CT144" s="135"/>
      <c r="CU144" s="85"/>
      <c r="CV144" s="70"/>
      <c r="CW144" s="70"/>
      <c r="CX144" s="70"/>
      <c r="CY144" s="145"/>
      <c r="CZ144" s="85"/>
      <c r="DA144" s="70"/>
      <c r="DB144" s="70"/>
      <c r="DC144" s="70"/>
      <c r="DD144" s="145"/>
      <c r="DE144" s="85"/>
      <c r="DF144" s="70"/>
      <c r="DG144" s="70"/>
      <c r="DH144" s="70"/>
      <c r="DI144" s="145"/>
      <c r="DJ144" s="85"/>
      <c r="DK144" s="70"/>
      <c r="DL144" s="70"/>
      <c r="DM144" s="70"/>
      <c r="DN144" s="145"/>
      <c r="DO144" s="85"/>
      <c r="DP144" s="70"/>
      <c r="DQ144" s="70"/>
      <c r="DR144" s="70"/>
      <c r="DS144" s="145"/>
      <c r="DT144" s="85"/>
      <c r="DU144" s="70"/>
      <c r="DV144" s="70"/>
      <c r="DW144" s="70"/>
      <c r="DX144" s="136"/>
      <c r="DY144" s="128"/>
      <c r="DZ144" s="128"/>
      <c r="EA144" s="128"/>
      <c r="EB144" s="128"/>
      <c r="EC144" s="136"/>
      <c r="ED144" s="128"/>
      <c r="EE144" s="128"/>
      <c r="EF144" s="128"/>
      <c r="EG144" s="128"/>
      <c r="EH144" s="136"/>
      <c r="EI144" s="128"/>
      <c r="EJ144" s="128"/>
      <c r="EK144" s="128"/>
      <c r="EL144" s="128"/>
      <c r="EM144" s="136"/>
      <c r="EN144" s="128"/>
      <c r="EO144" s="128"/>
      <c r="EP144" s="128"/>
      <c r="EQ144" s="128"/>
      <c r="EV144" s="74"/>
      <c r="EW144" s="74"/>
      <c r="EX144" s="85"/>
      <c r="EY144" s="85"/>
      <c r="EZ144" s="85"/>
      <c r="FA144" s="141"/>
      <c r="FB144" s="141"/>
      <c r="FC144" s="142"/>
      <c r="FD144" s="41"/>
      <c r="FE144" s="7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</row>
    <row r="145" spans="2:180" s="117" customFormat="1" ht="13.5" customHeight="1">
      <c r="B145" s="24" t="s">
        <v>163</v>
      </c>
      <c r="C145" s="138" t="s">
        <v>60</v>
      </c>
      <c r="D145" s="139">
        <v>1</v>
      </c>
      <c r="E145" s="140">
        <f t="shared" si="22"/>
        <v>0</v>
      </c>
      <c r="F145" s="140">
        <f t="shared" si="23"/>
        <v>0</v>
      </c>
      <c r="G145" s="140">
        <f t="shared" si="24"/>
        <v>0</v>
      </c>
      <c r="H145" s="140">
        <f t="shared" si="25"/>
        <v>0</v>
      </c>
      <c r="I145" s="141" t="str">
        <f t="shared" si="26"/>
        <v>-</v>
      </c>
      <c r="J145" s="141" t="str">
        <f t="shared" si="27"/>
        <v>-</v>
      </c>
      <c r="K145" s="142" t="str">
        <f t="shared" si="28"/>
        <v>-</v>
      </c>
      <c r="L145" s="143"/>
      <c r="M145" s="85"/>
      <c r="N145" s="70"/>
      <c r="O145" s="70"/>
      <c r="P145" s="70"/>
      <c r="Q145" s="92"/>
      <c r="R145" s="144">
        <f t="shared" si="30"/>
        <v>0</v>
      </c>
      <c r="S145" s="151"/>
      <c r="T145" s="74" t="s">
        <v>57</v>
      </c>
      <c r="U145" s="74" t="s">
        <v>57</v>
      </c>
      <c r="V145" s="75">
        <f t="shared" si="29"/>
        <v>0</v>
      </c>
      <c r="W145" s="103"/>
      <c r="X145" s="85"/>
      <c r="Y145" s="70"/>
      <c r="Z145" s="70"/>
      <c r="AA145" s="70"/>
      <c r="AB145" s="88"/>
      <c r="AC145" s="74"/>
      <c r="AD145" s="70"/>
      <c r="AE145" s="70"/>
      <c r="AF145" s="70"/>
      <c r="AG145" s="147"/>
      <c r="AH145" s="139"/>
      <c r="AI145" s="70"/>
      <c r="AJ145" s="70"/>
      <c r="AK145" s="70"/>
      <c r="AL145" s="83"/>
      <c r="AM145" s="85"/>
      <c r="AN145" s="70"/>
      <c r="AO145" s="70"/>
      <c r="AP145" s="70"/>
      <c r="AQ145" s="83"/>
      <c r="AR145" s="139"/>
      <c r="AS145" s="70"/>
      <c r="AT145" s="70"/>
      <c r="AU145" s="70"/>
      <c r="AV145" s="83"/>
      <c r="AW145" s="85"/>
      <c r="AX145" s="70"/>
      <c r="AY145" s="70"/>
      <c r="AZ145" s="70"/>
      <c r="BA145" s="83"/>
      <c r="BB145" s="139"/>
      <c r="BC145" s="70"/>
      <c r="BD145" s="70"/>
      <c r="BE145" s="70"/>
      <c r="BF145" s="83"/>
      <c r="BG145" s="85"/>
      <c r="BH145" s="70"/>
      <c r="BI145" s="70"/>
      <c r="BJ145" s="70"/>
      <c r="BK145" s="135"/>
      <c r="BL145" s="85"/>
      <c r="BM145" s="70"/>
      <c r="BN145" s="70"/>
      <c r="BO145" s="70"/>
      <c r="BP145" s="135"/>
      <c r="BQ145" s="85"/>
      <c r="BR145" s="70"/>
      <c r="BS145" s="70"/>
      <c r="BT145" s="70"/>
      <c r="BU145" s="135"/>
      <c r="BV145" s="85"/>
      <c r="BW145" s="70"/>
      <c r="BX145" s="70"/>
      <c r="BY145" s="70"/>
      <c r="BZ145" s="135"/>
      <c r="CA145" s="85"/>
      <c r="CB145" s="70"/>
      <c r="CC145" s="70"/>
      <c r="CD145" s="70"/>
      <c r="CE145" s="135"/>
      <c r="CF145" s="85"/>
      <c r="CG145" s="70"/>
      <c r="CH145" s="70"/>
      <c r="CI145" s="70"/>
      <c r="CJ145" s="135"/>
      <c r="CK145" s="85"/>
      <c r="CL145" s="70"/>
      <c r="CM145" s="70"/>
      <c r="CN145" s="70"/>
      <c r="CO145" s="135"/>
      <c r="CP145" s="85"/>
      <c r="CQ145" s="70"/>
      <c r="CR145" s="70"/>
      <c r="CS145" s="140"/>
      <c r="CT145" s="135"/>
      <c r="CU145" s="74"/>
      <c r="CV145" s="70"/>
      <c r="CW145" s="70"/>
      <c r="CX145" s="70"/>
      <c r="CY145" s="88"/>
      <c r="CZ145" s="85"/>
      <c r="DA145" s="70"/>
      <c r="DB145" s="70"/>
      <c r="DC145" s="70"/>
      <c r="DD145" s="88"/>
      <c r="DE145" s="85"/>
      <c r="DF145" s="70"/>
      <c r="DG145" s="70"/>
      <c r="DH145" s="70"/>
      <c r="DI145" s="88"/>
      <c r="DJ145" s="85"/>
      <c r="DK145" s="70"/>
      <c r="DL145" s="70"/>
      <c r="DM145" s="70"/>
      <c r="DN145" s="88"/>
      <c r="DO145" s="85"/>
      <c r="DP145" s="70"/>
      <c r="DQ145" s="70"/>
      <c r="DR145" s="70"/>
      <c r="DS145" s="88"/>
      <c r="DT145" s="85"/>
      <c r="DU145" s="70"/>
      <c r="DV145" s="70"/>
      <c r="DW145" s="70"/>
      <c r="DX145" s="136"/>
      <c r="DY145" s="128"/>
      <c r="DZ145" s="128"/>
      <c r="EA145" s="128"/>
      <c r="EB145" s="128"/>
      <c r="EC145" s="136"/>
      <c r="ED145" s="128"/>
      <c r="EE145" s="128"/>
      <c r="EF145" s="128"/>
      <c r="EG145" s="128"/>
      <c r="EH145" s="136"/>
      <c r="EI145" s="128"/>
      <c r="EJ145" s="128"/>
      <c r="EK145" s="128"/>
      <c r="EL145" s="128"/>
      <c r="EM145" s="136"/>
      <c r="EN145" s="128"/>
      <c r="EO145" s="128"/>
      <c r="EP145" s="128"/>
      <c r="EQ145" s="128"/>
      <c r="EV145" s="74"/>
      <c r="EW145" s="74"/>
      <c r="EX145" s="85"/>
      <c r="EY145" s="85"/>
      <c r="EZ145" s="85"/>
      <c r="FA145" s="141"/>
      <c r="FB145" s="141"/>
      <c r="FC145" s="142"/>
      <c r="FE145" s="7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</row>
    <row r="146" spans="2:180" s="117" customFormat="1" ht="13.5" customHeight="1">
      <c r="B146" s="24" t="s">
        <v>156</v>
      </c>
      <c r="C146" s="138" t="s">
        <v>60</v>
      </c>
      <c r="D146" s="139">
        <v>1</v>
      </c>
      <c r="E146" s="140">
        <f t="shared" si="22"/>
        <v>0</v>
      </c>
      <c r="F146" s="140">
        <f t="shared" si="23"/>
        <v>0</v>
      </c>
      <c r="G146" s="140">
        <f t="shared" si="24"/>
        <v>0</v>
      </c>
      <c r="H146" s="140">
        <f t="shared" si="25"/>
        <v>0</v>
      </c>
      <c r="I146" s="141" t="str">
        <f t="shared" si="26"/>
        <v>-</v>
      </c>
      <c r="J146" s="141" t="str">
        <f t="shared" si="27"/>
        <v>-</v>
      </c>
      <c r="K146" s="142" t="str">
        <f t="shared" si="28"/>
        <v>-</v>
      </c>
      <c r="L146" s="143"/>
      <c r="M146" s="85"/>
      <c r="N146" s="70"/>
      <c r="O146" s="70"/>
      <c r="P146" s="70"/>
      <c r="Q146" s="92"/>
      <c r="R146" s="144">
        <f t="shared" si="30"/>
        <v>0</v>
      </c>
      <c r="S146" s="143"/>
      <c r="T146" s="74" t="s">
        <v>57</v>
      </c>
      <c r="U146" s="74" t="s">
        <v>57</v>
      </c>
      <c r="V146" s="75">
        <f t="shared" si="29"/>
        <v>1</v>
      </c>
      <c r="W146" s="103"/>
      <c r="X146" s="85"/>
      <c r="Y146" s="70"/>
      <c r="Z146" s="70"/>
      <c r="AA146" s="70"/>
      <c r="AB146" s="145"/>
      <c r="AC146" s="85"/>
      <c r="AD146" s="70"/>
      <c r="AE146" s="70"/>
      <c r="AF146" s="70"/>
      <c r="AG146" s="146"/>
      <c r="AH146" s="139"/>
      <c r="AI146" s="70"/>
      <c r="AJ146" s="70"/>
      <c r="AK146" s="70"/>
      <c r="AL146" s="83"/>
      <c r="AM146" s="139"/>
      <c r="AN146" s="70"/>
      <c r="AO146" s="70"/>
      <c r="AP146" s="70"/>
      <c r="AQ146" s="83"/>
      <c r="AR146" s="74"/>
      <c r="AS146" s="70"/>
      <c r="AT146" s="70"/>
      <c r="AU146" s="70"/>
      <c r="AV146" s="83"/>
      <c r="AW146" s="74"/>
      <c r="AX146" s="70"/>
      <c r="AY146" s="70"/>
      <c r="AZ146" s="70"/>
      <c r="BA146" s="83"/>
      <c r="BB146" s="85"/>
      <c r="BC146" s="70"/>
      <c r="BD146" s="70"/>
      <c r="BE146" s="70"/>
      <c r="BF146" s="83"/>
      <c r="BG146" s="85"/>
      <c r="BH146" s="70"/>
      <c r="BI146" s="70"/>
      <c r="BJ146" s="70"/>
      <c r="BK146" s="135"/>
      <c r="BL146" s="85"/>
      <c r="BM146" s="70"/>
      <c r="BN146" s="70"/>
      <c r="BO146" s="70"/>
      <c r="BP146" s="135"/>
      <c r="BQ146" s="85"/>
      <c r="BR146" s="70"/>
      <c r="BS146" s="70"/>
      <c r="BT146" s="70"/>
      <c r="BU146" s="135"/>
      <c r="BV146" s="85"/>
      <c r="BW146" s="70"/>
      <c r="BX146" s="70"/>
      <c r="BY146" s="70"/>
      <c r="BZ146" s="135"/>
      <c r="CA146" s="85"/>
      <c r="CB146" s="70"/>
      <c r="CC146" s="70"/>
      <c r="CD146" s="70"/>
      <c r="CE146" s="135"/>
      <c r="CF146" s="85"/>
      <c r="CG146" s="70"/>
      <c r="CH146" s="70"/>
      <c r="CI146" s="70"/>
      <c r="CJ146" s="135"/>
      <c r="CK146" s="85"/>
      <c r="CL146" s="70"/>
      <c r="CM146" s="70"/>
      <c r="CN146" s="70"/>
      <c r="CO146" s="135"/>
      <c r="CP146" s="85"/>
      <c r="CQ146" s="70"/>
      <c r="CR146" s="70"/>
      <c r="CS146" s="140"/>
      <c r="CT146" s="135"/>
      <c r="CU146" s="85"/>
      <c r="CV146" s="70"/>
      <c r="CW146" s="70"/>
      <c r="CX146" s="70"/>
      <c r="CY146" s="145"/>
      <c r="CZ146" s="85"/>
      <c r="DA146" s="70"/>
      <c r="DB146" s="70"/>
      <c r="DC146" s="70"/>
      <c r="DD146" s="145"/>
      <c r="DE146" s="85"/>
      <c r="DF146" s="70"/>
      <c r="DG146" s="70"/>
      <c r="DH146" s="70"/>
      <c r="DI146" s="145"/>
      <c r="DJ146" s="85"/>
      <c r="DK146" s="70"/>
      <c r="DL146" s="70"/>
      <c r="DM146" s="70"/>
      <c r="DN146" s="145"/>
      <c r="DO146" s="85"/>
      <c r="DP146" s="70"/>
      <c r="DQ146" s="70"/>
      <c r="DR146" s="70"/>
      <c r="DS146" s="145"/>
      <c r="DT146" s="85"/>
      <c r="DU146" s="70"/>
      <c r="DV146" s="70"/>
      <c r="DW146" s="70"/>
      <c r="DX146" s="136"/>
      <c r="DY146" s="128"/>
      <c r="DZ146" s="128"/>
      <c r="EA146" s="128"/>
      <c r="EB146" s="128"/>
      <c r="EC146" s="136"/>
      <c r="ED146" s="128"/>
      <c r="EE146" s="128"/>
      <c r="EF146" s="128"/>
      <c r="EG146" s="128"/>
      <c r="EH146" s="136"/>
      <c r="EI146" s="128"/>
      <c r="EJ146" s="128"/>
      <c r="EK146" s="128"/>
      <c r="EL146" s="128"/>
      <c r="EM146" s="136"/>
      <c r="EN146" s="128"/>
      <c r="EO146" s="128"/>
      <c r="EP146" s="128"/>
      <c r="EQ146" s="128"/>
      <c r="EV146" s="85">
        <v>8</v>
      </c>
      <c r="EW146" s="74">
        <v>51</v>
      </c>
      <c r="EX146" s="85">
        <v>4</v>
      </c>
      <c r="EY146" s="85">
        <v>270</v>
      </c>
      <c r="EZ146" s="85">
        <v>8</v>
      </c>
      <c r="FA146" s="141">
        <v>6.375</v>
      </c>
      <c r="FB146" s="141">
        <v>5.294117647058823</v>
      </c>
      <c r="FC146" s="142">
        <v>33.75</v>
      </c>
      <c r="FD146" s="41"/>
      <c r="FE146" s="7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</row>
    <row r="147" spans="2:180" s="117" customFormat="1" ht="13.5" customHeight="1">
      <c r="B147" s="24" t="s">
        <v>175</v>
      </c>
      <c r="C147" s="138" t="s">
        <v>44</v>
      </c>
      <c r="D147" s="139">
        <v>1</v>
      </c>
      <c r="E147" s="140">
        <f t="shared" si="22"/>
        <v>0</v>
      </c>
      <c r="F147" s="140">
        <f t="shared" si="23"/>
        <v>0</v>
      </c>
      <c r="G147" s="140">
        <f t="shared" si="24"/>
        <v>0</v>
      </c>
      <c r="H147" s="140">
        <f t="shared" si="25"/>
        <v>0</v>
      </c>
      <c r="I147" s="141" t="str">
        <f t="shared" si="26"/>
        <v>-</v>
      </c>
      <c r="J147" s="141" t="str">
        <f t="shared" si="27"/>
        <v>-</v>
      </c>
      <c r="K147" s="142" t="str">
        <f t="shared" si="28"/>
        <v>-</v>
      </c>
      <c r="L147" s="143"/>
      <c r="M147" s="139"/>
      <c r="N147" s="70"/>
      <c r="O147" s="70"/>
      <c r="P147" s="70"/>
      <c r="Q147" s="92"/>
      <c r="R147" s="144">
        <f t="shared" si="30"/>
        <v>0</v>
      </c>
      <c r="S147" s="143"/>
      <c r="T147" s="74" t="s">
        <v>57</v>
      </c>
      <c r="U147" s="74" t="s">
        <v>57</v>
      </c>
      <c r="V147" s="75">
        <f t="shared" si="29"/>
        <v>0</v>
      </c>
      <c r="W147" s="103"/>
      <c r="X147" s="85"/>
      <c r="Y147" s="70"/>
      <c r="Z147" s="70"/>
      <c r="AA147" s="70"/>
      <c r="AB147" s="145"/>
      <c r="AC147" s="85"/>
      <c r="AD147" s="70"/>
      <c r="AE147" s="70"/>
      <c r="AF147" s="70"/>
      <c r="AG147" s="146"/>
      <c r="AH147" s="139"/>
      <c r="AI147" s="70"/>
      <c r="AJ147" s="70"/>
      <c r="AK147" s="70"/>
      <c r="AL147" s="83"/>
      <c r="AM147" s="74"/>
      <c r="AN147" s="70"/>
      <c r="AO147" s="70"/>
      <c r="AP147" s="70"/>
      <c r="AQ147" s="83"/>
      <c r="AR147" s="85"/>
      <c r="AS147" s="70"/>
      <c r="AT147" s="70"/>
      <c r="AU147" s="70"/>
      <c r="AV147" s="83"/>
      <c r="AW147" s="85"/>
      <c r="AX147" s="70"/>
      <c r="AY147" s="70"/>
      <c r="AZ147" s="70"/>
      <c r="BA147" s="83"/>
      <c r="BB147" s="139"/>
      <c r="BC147" s="70"/>
      <c r="BD147" s="70"/>
      <c r="BE147" s="70"/>
      <c r="BF147" s="83"/>
      <c r="BG147" s="85"/>
      <c r="BH147" s="70"/>
      <c r="BI147" s="70"/>
      <c r="BJ147" s="70"/>
      <c r="BK147" s="135"/>
      <c r="BL147" s="85"/>
      <c r="BM147" s="70"/>
      <c r="BN147" s="70"/>
      <c r="BO147" s="70"/>
      <c r="BP147" s="135"/>
      <c r="BQ147" s="85"/>
      <c r="BR147" s="70"/>
      <c r="BS147" s="70"/>
      <c r="BT147" s="70"/>
      <c r="BU147" s="135"/>
      <c r="BV147" s="85"/>
      <c r="BW147" s="70"/>
      <c r="BX147" s="70"/>
      <c r="BY147" s="70"/>
      <c r="BZ147" s="135"/>
      <c r="CA147" s="85"/>
      <c r="CB147" s="70"/>
      <c r="CC147" s="70"/>
      <c r="CD147" s="70"/>
      <c r="CE147" s="135"/>
      <c r="CF147" s="85"/>
      <c r="CG147" s="70"/>
      <c r="CH147" s="70"/>
      <c r="CI147" s="70"/>
      <c r="CJ147" s="135"/>
      <c r="CK147" s="85"/>
      <c r="CL147" s="70"/>
      <c r="CM147" s="70"/>
      <c r="CN147" s="70"/>
      <c r="CO147" s="135"/>
      <c r="CP147" s="85"/>
      <c r="CQ147" s="70"/>
      <c r="CR147" s="70"/>
      <c r="CS147" s="140"/>
      <c r="CT147" s="135"/>
      <c r="CU147" s="139"/>
      <c r="CV147" s="70"/>
      <c r="CW147" s="70"/>
      <c r="CX147" s="70"/>
      <c r="CY147" s="88"/>
      <c r="CZ147" s="85"/>
      <c r="DA147" s="70"/>
      <c r="DB147" s="70"/>
      <c r="DC147" s="70"/>
      <c r="DD147" s="88"/>
      <c r="DE147" s="85"/>
      <c r="DF147" s="70"/>
      <c r="DG147" s="70"/>
      <c r="DH147" s="70"/>
      <c r="DI147" s="88"/>
      <c r="DJ147" s="85"/>
      <c r="DK147" s="70"/>
      <c r="DL147" s="70"/>
      <c r="DM147" s="70"/>
      <c r="DN147" s="88"/>
      <c r="DO147" s="85"/>
      <c r="DP147" s="70"/>
      <c r="DQ147" s="70"/>
      <c r="DR147" s="70"/>
      <c r="DS147" s="145"/>
      <c r="DT147" s="85"/>
      <c r="DU147" s="70"/>
      <c r="DV147" s="70"/>
      <c r="DW147" s="70"/>
      <c r="DX147" s="136"/>
      <c r="DY147" s="128"/>
      <c r="DZ147" s="128"/>
      <c r="EA147" s="128"/>
      <c r="EB147" s="128"/>
      <c r="EC147" s="136"/>
      <c r="ED147" s="128"/>
      <c r="EE147" s="128"/>
      <c r="EF147" s="128"/>
      <c r="EG147" s="128"/>
      <c r="EH147" s="136"/>
      <c r="EI147" s="128"/>
      <c r="EJ147" s="128"/>
      <c r="EK147" s="128"/>
      <c r="EL147" s="128"/>
      <c r="EM147" s="136"/>
      <c r="EN147" s="128"/>
      <c r="EO147" s="128"/>
      <c r="EP147" s="128"/>
      <c r="EQ147" s="128"/>
      <c r="EV147" s="74"/>
      <c r="EW147" s="74"/>
      <c r="EX147" s="85"/>
      <c r="EY147" s="85"/>
      <c r="EZ147" s="85"/>
      <c r="FA147" s="141"/>
      <c r="FB147" s="141"/>
      <c r="FC147" s="142"/>
      <c r="FE147" s="89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</row>
    <row r="148" spans="1:180" s="117" customFormat="1" ht="13.5" customHeight="1">
      <c r="A148" s="161"/>
      <c r="B148" s="24" t="s">
        <v>150</v>
      </c>
      <c r="C148" s="138" t="s">
        <v>60</v>
      </c>
      <c r="D148" s="139">
        <v>3</v>
      </c>
      <c r="E148" s="140">
        <f t="shared" si="22"/>
        <v>0</v>
      </c>
      <c r="F148" s="140">
        <f t="shared" si="23"/>
        <v>0</v>
      </c>
      <c r="G148" s="140">
        <f t="shared" si="24"/>
        <v>0</v>
      </c>
      <c r="H148" s="140">
        <f t="shared" si="25"/>
        <v>0</v>
      </c>
      <c r="I148" s="141" t="str">
        <f t="shared" si="26"/>
        <v>-</v>
      </c>
      <c r="J148" s="141" t="str">
        <f t="shared" si="27"/>
        <v>-</v>
      </c>
      <c r="K148" s="142" t="str">
        <f t="shared" si="28"/>
        <v>-</v>
      </c>
      <c r="L148" s="143"/>
      <c r="M148" s="85"/>
      <c r="N148" s="70"/>
      <c r="O148" s="70"/>
      <c r="P148" s="70"/>
      <c r="Q148" s="92"/>
      <c r="R148" s="144">
        <f t="shared" si="30"/>
        <v>0</v>
      </c>
      <c r="S148" s="143"/>
      <c r="T148" s="74" t="e">
        <f>IF(EW148="-",G148/E148,(EY148+G148)/(EW148+E148))</f>
        <v>#DIV/0!</v>
      </c>
      <c r="U148" s="74">
        <f>IF(EW148="-",IF(H148=0,G148,G148/H148),IF(EZ148+H148=0,EY148+G148,(EY148+G148)/(EZ148+H148)))</f>
        <v>0</v>
      </c>
      <c r="V148" s="75">
        <f t="shared" si="29"/>
        <v>2</v>
      </c>
      <c r="W148" s="103"/>
      <c r="X148" s="85"/>
      <c r="Y148" s="70"/>
      <c r="Z148" s="70"/>
      <c r="AA148" s="70"/>
      <c r="AB148" s="145"/>
      <c r="AC148" s="85"/>
      <c r="AD148" s="70"/>
      <c r="AE148" s="70"/>
      <c r="AF148" s="70"/>
      <c r="AG148" s="146"/>
      <c r="AH148" s="139"/>
      <c r="AI148" s="70"/>
      <c r="AJ148" s="70"/>
      <c r="AK148" s="70"/>
      <c r="AL148" s="83"/>
      <c r="AM148" s="139"/>
      <c r="AN148" s="70"/>
      <c r="AO148" s="70"/>
      <c r="AP148" s="70"/>
      <c r="AQ148" s="83"/>
      <c r="AR148" s="74"/>
      <c r="AS148" s="70"/>
      <c r="AT148" s="70"/>
      <c r="AU148" s="70"/>
      <c r="AV148" s="83"/>
      <c r="AW148" s="85"/>
      <c r="AX148" s="70"/>
      <c r="AY148" s="70"/>
      <c r="AZ148" s="70"/>
      <c r="BA148" s="83"/>
      <c r="BB148" s="74"/>
      <c r="BC148" s="70"/>
      <c r="BD148" s="70"/>
      <c r="BE148" s="70"/>
      <c r="BF148" s="83"/>
      <c r="BG148" s="85"/>
      <c r="BH148" s="70"/>
      <c r="BI148" s="70"/>
      <c r="BJ148" s="70"/>
      <c r="BK148" s="135"/>
      <c r="BL148" s="85"/>
      <c r="BM148" s="70"/>
      <c r="BN148" s="70"/>
      <c r="BO148" s="70"/>
      <c r="BP148" s="135"/>
      <c r="BQ148" s="85"/>
      <c r="BR148" s="70"/>
      <c r="BS148" s="70"/>
      <c r="BT148" s="70"/>
      <c r="BU148" s="135"/>
      <c r="BV148" s="85"/>
      <c r="BW148" s="70"/>
      <c r="BX148" s="70"/>
      <c r="BY148" s="70"/>
      <c r="BZ148" s="135"/>
      <c r="CA148" s="85"/>
      <c r="CB148" s="70"/>
      <c r="CC148" s="70"/>
      <c r="CD148" s="70"/>
      <c r="CE148" s="135"/>
      <c r="CF148" s="85"/>
      <c r="CG148" s="70"/>
      <c r="CH148" s="70"/>
      <c r="CI148" s="70"/>
      <c r="CJ148" s="135"/>
      <c r="CK148" s="85"/>
      <c r="CL148" s="70"/>
      <c r="CM148" s="70"/>
      <c r="CN148" s="70"/>
      <c r="CO148" s="135"/>
      <c r="CP148" s="85"/>
      <c r="CQ148" s="70"/>
      <c r="CR148" s="70"/>
      <c r="CS148" s="140"/>
      <c r="CT148" s="135"/>
      <c r="CU148" s="85"/>
      <c r="CV148" s="70"/>
      <c r="CW148" s="70"/>
      <c r="CX148" s="70"/>
      <c r="CY148" s="145"/>
      <c r="CZ148" s="85"/>
      <c r="DA148" s="70"/>
      <c r="DB148" s="70"/>
      <c r="DC148" s="70"/>
      <c r="DD148" s="145"/>
      <c r="DE148" s="85"/>
      <c r="DF148" s="70"/>
      <c r="DG148" s="70"/>
      <c r="DH148" s="70"/>
      <c r="DI148" s="145"/>
      <c r="DJ148" s="85"/>
      <c r="DK148" s="70"/>
      <c r="DL148" s="70"/>
      <c r="DM148" s="70"/>
      <c r="DN148" s="145"/>
      <c r="DO148" s="85"/>
      <c r="DP148" s="70"/>
      <c r="DQ148" s="70"/>
      <c r="DR148" s="70"/>
      <c r="DS148" s="145"/>
      <c r="DT148" s="85"/>
      <c r="DU148" s="70"/>
      <c r="DV148" s="70"/>
      <c r="DW148" s="70"/>
      <c r="DX148" s="136"/>
      <c r="DY148" s="128"/>
      <c r="DZ148" s="128"/>
      <c r="EA148" s="128"/>
      <c r="EB148" s="128"/>
      <c r="EC148" s="136"/>
      <c r="ED148" s="128"/>
      <c r="EE148" s="128"/>
      <c r="EF148" s="128"/>
      <c r="EG148" s="128"/>
      <c r="EH148" s="136"/>
      <c r="EI148" s="128"/>
      <c r="EJ148" s="128"/>
      <c r="EK148" s="128"/>
      <c r="EL148" s="128"/>
      <c r="EM148" s="136"/>
      <c r="EN148" s="128"/>
      <c r="EO148" s="128"/>
      <c r="EP148" s="128"/>
      <c r="EQ148" s="128"/>
      <c r="EV148" s="74"/>
      <c r="EW148" s="74" t="s">
        <v>57</v>
      </c>
      <c r="EX148" s="85" t="s">
        <v>57</v>
      </c>
      <c r="EY148" s="85" t="s">
        <v>57</v>
      </c>
      <c r="EZ148" s="85" t="s">
        <v>57</v>
      </c>
      <c r="FA148" s="141" t="s">
        <v>57</v>
      </c>
      <c r="FB148" s="141" t="s">
        <v>57</v>
      </c>
      <c r="FC148" s="142" t="s">
        <v>57</v>
      </c>
      <c r="FE148" s="89">
        <v>2</v>
      </c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</row>
    <row r="149" spans="2:181" s="117" customFormat="1" ht="13.5" customHeight="1">
      <c r="B149" s="24" t="s">
        <v>111</v>
      </c>
      <c r="C149" s="138" t="s">
        <v>60</v>
      </c>
      <c r="D149" s="139">
        <v>0</v>
      </c>
      <c r="E149" s="140">
        <f t="shared" si="22"/>
        <v>0</v>
      </c>
      <c r="F149" s="140">
        <f t="shared" si="23"/>
        <v>0</v>
      </c>
      <c r="G149" s="140">
        <f t="shared" si="24"/>
        <v>0</v>
      </c>
      <c r="H149" s="140">
        <f t="shared" si="25"/>
        <v>0</v>
      </c>
      <c r="I149" s="141" t="str">
        <f t="shared" si="26"/>
        <v>-</v>
      </c>
      <c r="J149" s="141" t="str">
        <f t="shared" si="27"/>
        <v>-</v>
      </c>
      <c r="K149" s="142" t="str">
        <f t="shared" si="28"/>
        <v>-</v>
      </c>
      <c r="L149" s="143"/>
      <c r="M149" s="139"/>
      <c r="N149" s="70"/>
      <c r="O149" s="70"/>
      <c r="P149" s="70"/>
      <c r="Q149" s="92"/>
      <c r="R149" s="144">
        <f>H149*20-(G149/5)</f>
        <v>0</v>
      </c>
      <c r="S149" s="143"/>
      <c r="T149" s="74">
        <f>IF(EW149="-",G149/E149,(EY149+G149)/(EW149+E149))</f>
        <v>3.5</v>
      </c>
      <c r="U149" s="74">
        <f>IF(EW149="-",IF(H149=0,G149,G149/H149),IF(EZ149+H149=0,EY149+G149,(EY149+G149)/(EZ149+H149)))</f>
        <v>14</v>
      </c>
      <c r="V149" s="75" t="str">
        <f t="shared" si="29"/>
        <v>3</v>
      </c>
      <c r="W149" s="103"/>
      <c r="X149" s="74"/>
      <c r="Y149" s="70"/>
      <c r="Z149" s="70"/>
      <c r="AA149" s="70"/>
      <c r="AB149" s="145"/>
      <c r="AC149" s="74"/>
      <c r="AD149" s="70"/>
      <c r="AE149" s="70"/>
      <c r="AF149" s="70"/>
      <c r="AG149" s="146"/>
      <c r="AH149" s="139"/>
      <c r="AI149" s="70"/>
      <c r="AJ149" s="70"/>
      <c r="AK149" s="70"/>
      <c r="AL149" s="83"/>
      <c r="AM149" s="139"/>
      <c r="AN149" s="70"/>
      <c r="AO149" s="70"/>
      <c r="AP149" s="70"/>
      <c r="AQ149" s="83"/>
      <c r="AR149" s="74"/>
      <c r="AS149" s="70"/>
      <c r="AT149" s="70"/>
      <c r="AU149" s="70"/>
      <c r="AV149" s="83"/>
      <c r="AW149" s="85"/>
      <c r="AX149" s="70"/>
      <c r="AY149" s="70"/>
      <c r="AZ149" s="70"/>
      <c r="BA149" s="83"/>
      <c r="BB149" s="74"/>
      <c r="BC149" s="70"/>
      <c r="BD149" s="70"/>
      <c r="BE149" s="70"/>
      <c r="BF149" s="83"/>
      <c r="BG149" s="85"/>
      <c r="BH149" s="70"/>
      <c r="BI149" s="70"/>
      <c r="BJ149" s="70"/>
      <c r="BK149" s="135"/>
      <c r="BL149" s="74"/>
      <c r="BM149" s="70"/>
      <c r="BN149" s="70"/>
      <c r="BO149" s="70"/>
      <c r="BP149" s="135"/>
      <c r="BQ149" s="85"/>
      <c r="BR149" s="70"/>
      <c r="BS149" s="70"/>
      <c r="BT149" s="70"/>
      <c r="BU149" s="135"/>
      <c r="BV149" s="85"/>
      <c r="BW149" s="70"/>
      <c r="BX149" s="70"/>
      <c r="BY149" s="70"/>
      <c r="BZ149" s="135"/>
      <c r="CA149" s="85"/>
      <c r="CB149" s="70"/>
      <c r="CC149" s="70"/>
      <c r="CD149" s="70"/>
      <c r="CE149" s="135"/>
      <c r="CF149" s="85"/>
      <c r="CG149" s="70"/>
      <c r="CH149" s="70"/>
      <c r="CI149" s="70"/>
      <c r="CJ149" s="135"/>
      <c r="CK149" s="85"/>
      <c r="CL149" s="70"/>
      <c r="CM149" s="70"/>
      <c r="CN149" s="70"/>
      <c r="CO149" s="135"/>
      <c r="CP149" s="85"/>
      <c r="CQ149" s="70"/>
      <c r="CR149" s="70"/>
      <c r="CS149" s="140"/>
      <c r="CT149" s="135"/>
      <c r="CU149" s="74"/>
      <c r="CV149" s="70"/>
      <c r="CW149" s="70"/>
      <c r="CX149" s="70"/>
      <c r="CY149" s="145"/>
      <c r="CZ149" s="74"/>
      <c r="DA149" s="70"/>
      <c r="DB149" s="70"/>
      <c r="DC149" s="70"/>
      <c r="DD149" s="145"/>
      <c r="DE149" s="74"/>
      <c r="DF149" s="70"/>
      <c r="DG149" s="70"/>
      <c r="DH149" s="70"/>
      <c r="DI149" s="145"/>
      <c r="DJ149" s="74"/>
      <c r="DK149" s="70"/>
      <c r="DL149" s="70"/>
      <c r="DM149" s="70"/>
      <c r="DN149" s="145"/>
      <c r="DO149" s="74"/>
      <c r="DP149" s="70"/>
      <c r="DQ149" s="70"/>
      <c r="DR149" s="70"/>
      <c r="DS149" s="145"/>
      <c r="DT149" s="85"/>
      <c r="DU149" s="70"/>
      <c r="DV149" s="70"/>
      <c r="DW149" s="70"/>
      <c r="DX149" s="136"/>
      <c r="DY149" s="128"/>
      <c r="DZ149" s="128"/>
      <c r="EA149" s="128"/>
      <c r="EB149" s="128"/>
      <c r="EC149" s="136"/>
      <c r="ED149" s="128"/>
      <c r="EE149" s="128"/>
      <c r="EF149" s="128"/>
      <c r="EG149" s="128"/>
      <c r="EH149" s="136"/>
      <c r="EI149" s="128"/>
      <c r="EJ149" s="128"/>
      <c r="EK149" s="128"/>
      <c r="EL149" s="128"/>
      <c r="EM149" s="136"/>
      <c r="EN149" s="128"/>
      <c r="EO149" s="128"/>
      <c r="EP149" s="128"/>
      <c r="EQ149" s="128"/>
      <c r="EV149" s="74"/>
      <c r="EW149" s="74">
        <v>4</v>
      </c>
      <c r="EX149" s="85">
        <v>0</v>
      </c>
      <c r="EY149" s="85">
        <v>14</v>
      </c>
      <c r="EZ149" s="85">
        <v>1</v>
      </c>
      <c r="FA149" s="141">
        <f>IF(OR(EW149="-",EZ149=0),"-",EW149/EZ149)</f>
        <v>4</v>
      </c>
      <c r="FB149" s="141">
        <f>IF(EW149="-","-",EY149/EW149)</f>
        <v>3.5</v>
      </c>
      <c r="FC149" s="142">
        <f>IF(OR(EW149="-",EZ149=0),EY149,EY149/EZ149)</f>
        <v>14</v>
      </c>
      <c r="FE149" s="89" t="s">
        <v>112</v>
      </c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</row>
    <row r="150" spans="2:181" s="117" customFormat="1" ht="13.5" customHeight="1">
      <c r="B150" s="24" t="s">
        <v>113</v>
      </c>
      <c r="C150" s="138" t="s">
        <v>44</v>
      </c>
      <c r="D150" s="139">
        <v>0</v>
      </c>
      <c r="E150" s="140">
        <f t="shared" si="22"/>
        <v>0</v>
      </c>
      <c r="F150" s="140">
        <f t="shared" si="23"/>
        <v>0</v>
      </c>
      <c r="G150" s="140">
        <f t="shared" si="24"/>
        <v>0</v>
      </c>
      <c r="H150" s="140">
        <f t="shared" si="25"/>
        <v>0</v>
      </c>
      <c r="I150" s="141" t="str">
        <f t="shared" si="26"/>
        <v>-</v>
      </c>
      <c r="J150" s="141" t="str">
        <f t="shared" si="27"/>
        <v>-</v>
      </c>
      <c r="K150" s="142" t="str">
        <f t="shared" si="28"/>
        <v>-</v>
      </c>
      <c r="L150" s="143"/>
      <c r="M150" s="85"/>
      <c r="N150" s="70"/>
      <c r="O150" s="70"/>
      <c r="P150" s="70"/>
      <c r="Q150" s="92"/>
      <c r="R150" s="144">
        <f>H150*20-(G150/5)</f>
        <v>0</v>
      </c>
      <c r="S150" s="151"/>
      <c r="T150" s="74">
        <f>IF(EW150="-",G150/E150,(EY150+G150)/(EW150+E150))</f>
        <v>4.75</v>
      </c>
      <c r="U150" s="74">
        <f>IF(EW150="-",IF(H150=0,G150,G150/H150),IF(EZ150+H150=0,EY150+G150,(EY150+G150)/(EZ150+H150)))</f>
        <v>19</v>
      </c>
      <c r="V150" s="75">
        <f t="shared" si="29"/>
        <v>3</v>
      </c>
      <c r="W150" s="103"/>
      <c r="X150" s="74"/>
      <c r="Y150" s="70"/>
      <c r="Z150" s="70"/>
      <c r="AA150" s="70"/>
      <c r="AB150" s="88"/>
      <c r="AC150" s="74"/>
      <c r="AD150" s="70"/>
      <c r="AE150" s="70"/>
      <c r="AF150" s="70"/>
      <c r="AG150" s="147"/>
      <c r="AH150" s="139"/>
      <c r="AI150" s="70"/>
      <c r="AJ150" s="70"/>
      <c r="AK150" s="70"/>
      <c r="AL150" s="83"/>
      <c r="AM150" s="74"/>
      <c r="AN150" s="70"/>
      <c r="AO150" s="70"/>
      <c r="AP150" s="70"/>
      <c r="AQ150" s="83"/>
      <c r="AR150" s="139"/>
      <c r="AS150" s="70"/>
      <c r="AT150" s="70"/>
      <c r="AU150" s="70"/>
      <c r="AV150" s="83"/>
      <c r="AW150" s="85"/>
      <c r="AX150" s="70"/>
      <c r="AY150" s="70"/>
      <c r="AZ150" s="70"/>
      <c r="BA150" s="83"/>
      <c r="BB150" s="139"/>
      <c r="BC150" s="70"/>
      <c r="BD150" s="70"/>
      <c r="BE150" s="70"/>
      <c r="BF150" s="83"/>
      <c r="BG150" s="85"/>
      <c r="BH150" s="70"/>
      <c r="BI150" s="70"/>
      <c r="BJ150" s="70"/>
      <c r="BK150" s="135"/>
      <c r="BL150" s="139"/>
      <c r="BM150" s="70"/>
      <c r="BN150" s="70"/>
      <c r="BO150" s="70"/>
      <c r="BP150" s="135"/>
      <c r="BQ150" s="85"/>
      <c r="BR150" s="70"/>
      <c r="BS150" s="70"/>
      <c r="BT150" s="70"/>
      <c r="BU150" s="135"/>
      <c r="BV150" s="85"/>
      <c r="BW150" s="70"/>
      <c r="BX150" s="70"/>
      <c r="BY150" s="70"/>
      <c r="BZ150" s="135"/>
      <c r="CA150" s="85"/>
      <c r="CB150" s="70"/>
      <c r="CC150" s="70"/>
      <c r="CD150" s="70"/>
      <c r="CE150" s="135"/>
      <c r="CF150" s="85"/>
      <c r="CG150" s="70"/>
      <c r="CH150" s="70"/>
      <c r="CI150" s="70"/>
      <c r="CJ150" s="135"/>
      <c r="CK150" s="85"/>
      <c r="CL150" s="70"/>
      <c r="CM150" s="70"/>
      <c r="CN150" s="70"/>
      <c r="CO150" s="135"/>
      <c r="CP150" s="85"/>
      <c r="CQ150" s="70"/>
      <c r="CR150" s="70"/>
      <c r="CS150" s="140"/>
      <c r="CT150" s="135"/>
      <c r="CU150" s="74"/>
      <c r="CV150" s="70"/>
      <c r="CW150" s="70"/>
      <c r="CX150" s="70"/>
      <c r="CY150" s="88"/>
      <c r="CZ150" s="74"/>
      <c r="DA150" s="70"/>
      <c r="DB150" s="70"/>
      <c r="DC150" s="70"/>
      <c r="DD150" s="88"/>
      <c r="DE150" s="74"/>
      <c r="DF150" s="70"/>
      <c r="DG150" s="70"/>
      <c r="DH150" s="70"/>
      <c r="DI150" s="88"/>
      <c r="DJ150" s="74"/>
      <c r="DK150" s="70"/>
      <c r="DL150" s="70"/>
      <c r="DM150" s="70"/>
      <c r="DN150" s="88"/>
      <c r="DO150" s="74"/>
      <c r="DP150" s="70"/>
      <c r="DQ150" s="70"/>
      <c r="DR150" s="70"/>
      <c r="DS150" s="88"/>
      <c r="DT150" s="85"/>
      <c r="DU150" s="70"/>
      <c r="DV150" s="70"/>
      <c r="DW150" s="70"/>
      <c r="DX150" s="136"/>
      <c r="DY150" s="128"/>
      <c r="DZ150" s="128"/>
      <c r="EA150" s="128"/>
      <c r="EB150" s="128"/>
      <c r="EC150" s="136"/>
      <c r="ED150" s="128"/>
      <c r="EE150" s="128"/>
      <c r="EF150" s="128"/>
      <c r="EG150" s="128"/>
      <c r="EH150" s="136"/>
      <c r="EI150" s="128"/>
      <c r="EJ150" s="128"/>
      <c r="EK150" s="128"/>
      <c r="EL150" s="128"/>
      <c r="EM150" s="136"/>
      <c r="EN150" s="128"/>
      <c r="EO150" s="128"/>
      <c r="EP150" s="128"/>
      <c r="EQ150" s="128"/>
      <c r="EV150" s="74"/>
      <c r="EW150" s="74">
        <v>4</v>
      </c>
      <c r="EX150" s="85">
        <v>0</v>
      </c>
      <c r="EY150" s="85">
        <v>19</v>
      </c>
      <c r="EZ150" s="85">
        <v>1</v>
      </c>
      <c r="FA150" s="141">
        <f>IF(OR(EW150="-",EZ150=0),"-",EW150/EZ150)</f>
        <v>4</v>
      </c>
      <c r="FB150" s="141">
        <f>IF(EW150="-","-",EY150/EW150)</f>
        <v>4.75</v>
      </c>
      <c r="FC150" s="142">
        <f>IF(OR(EW150="-",EZ150=0),EY150,EY150/EZ150)</f>
        <v>19</v>
      </c>
      <c r="FE150" s="89">
        <v>3</v>
      </c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</row>
    <row r="151" spans="2:181" s="117" customFormat="1" ht="13.5" customHeight="1">
      <c r="B151" s="24" t="s">
        <v>115</v>
      </c>
      <c r="C151" s="138" t="s">
        <v>44</v>
      </c>
      <c r="D151" s="139">
        <v>0</v>
      </c>
      <c r="E151" s="140">
        <f t="shared" si="22"/>
        <v>0</v>
      </c>
      <c r="F151" s="140">
        <f t="shared" si="23"/>
        <v>0</v>
      </c>
      <c r="G151" s="140">
        <f t="shared" si="24"/>
        <v>0</v>
      </c>
      <c r="H151" s="140">
        <f t="shared" si="25"/>
        <v>0</v>
      </c>
      <c r="I151" s="141" t="str">
        <f t="shared" si="26"/>
        <v>-</v>
      </c>
      <c r="J151" s="141" t="str">
        <f t="shared" si="27"/>
        <v>-</v>
      </c>
      <c r="K151" s="142" t="str">
        <f t="shared" si="28"/>
        <v>-</v>
      </c>
      <c r="L151" s="143"/>
      <c r="M151" s="139"/>
      <c r="N151" s="70"/>
      <c r="O151" s="70"/>
      <c r="P151" s="70"/>
      <c r="Q151" s="92"/>
      <c r="R151" s="144">
        <f>H151*20-(G151/5)</f>
        <v>0</v>
      </c>
      <c r="S151" s="143"/>
      <c r="T151" s="74">
        <f>IF(EW151="-",G151/E151,(EY151+G151)/(EW151+E151))</f>
        <v>7.666666666666667</v>
      </c>
      <c r="U151" s="74">
        <f>IF(EW151="-",IF(H151=0,G151,G151/H151),IF(EZ151+H151=0,EY151+G151,(EY151+G151)/(EZ151+H151)))</f>
        <v>46</v>
      </c>
      <c r="V151" s="75" t="str">
        <f t="shared" si="29"/>
        <v>3</v>
      </c>
      <c r="W151" s="103"/>
      <c r="X151" s="74"/>
      <c r="Y151" s="70"/>
      <c r="Z151" s="70"/>
      <c r="AA151" s="70"/>
      <c r="AB151" s="145"/>
      <c r="AC151" s="74"/>
      <c r="AD151" s="70"/>
      <c r="AE151" s="70"/>
      <c r="AF151" s="70"/>
      <c r="AG151" s="146"/>
      <c r="AH151" s="139"/>
      <c r="AI151" s="70"/>
      <c r="AJ151" s="70"/>
      <c r="AK151" s="70"/>
      <c r="AL151" s="83"/>
      <c r="AM151" s="139"/>
      <c r="AN151" s="70"/>
      <c r="AO151" s="70"/>
      <c r="AP151" s="70"/>
      <c r="AQ151" s="83"/>
      <c r="AR151" s="74"/>
      <c r="AS151" s="70"/>
      <c r="AT151" s="70"/>
      <c r="AU151" s="70"/>
      <c r="AV151" s="83"/>
      <c r="AW151" s="85"/>
      <c r="AX151" s="70"/>
      <c r="AY151" s="70"/>
      <c r="AZ151" s="70"/>
      <c r="BA151" s="83"/>
      <c r="BB151" s="139"/>
      <c r="BC151" s="70"/>
      <c r="BD151" s="70"/>
      <c r="BE151" s="70"/>
      <c r="BF151" s="83"/>
      <c r="BG151" s="85"/>
      <c r="BH151" s="70"/>
      <c r="BI151" s="70"/>
      <c r="BJ151" s="70"/>
      <c r="BK151" s="135"/>
      <c r="BL151" s="74"/>
      <c r="BM151" s="70"/>
      <c r="BN151" s="70"/>
      <c r="BO151" s="70"/>
      <c r="BP151" s="135"/>
      <c r="BQ151" s="85"/>
      <c r="BR151" s="70"/>
      <c r="BS151" s="70"/>
      <c r="BT151" s="70"/>
      <c r="BU151" s="135"/>
      <c r="BV151" s="85"/>
      <c r="BW151" s="70"/>
      <c r="BX151" s="70"/>
      <c r="BY151" s="70"/>
      <c r="BZ151" s="135"/>
      <c r="CA151" s="85"/>
      <c r="CB151" s="70"/>
      <c r="CC151" s="70"/>
      <c r="CD151" s="70"/>
      <c r="CE151" s="135"/>
      <c r="CF151" s="85"/>
      <c r="CG151" s="70"/>
      <c r="CH151" s="70"/>
      <c r="CI151" s="70"/>
      <c r="CJ151" s="135"/>
      <c r="CK151" s="85"/>
      <c r="CL151" s="70"/>
      <c r="CM151" s="70"/>
      <c r="CN151" s="70"/>
      <c r="CO151" s="135"/>
      <c r="CP151" s="85"/>
      <c r="CQ151" s="70"/>
      <c r="CR151" s="70"/>
      <c r="CS151" s="140"/>
      <c r="CT151" s="135"/>
      <c r="CU151" s="74"/>
      <c r="CV151" s="70"/>
      <c r="CW151" s="70"/>
      <c r="CX151" s="70"/>
      <c r="CY151" s="145"/>
      <c r="CZ151" s="74"/>
      <c r="DA151" s="70"/>
      <c r="DB151" s="70"/>
      <c r="DC151" s="70"/>
      <c r="DD151" s="145"/>
      <c r="DE151" s="74"/>
      <c r="DF151" s="70"/>
      <c r="DG151" s="70"/>
      <c r="DH151" s="70"/>
      <c r="DI151" s="145"/>
      <c r="DJ151" s="74"/>
      <c r="DK151" s="70"/>
      <c r="DL151" s="70"/>
      <c r="DM151" s="70"/>
      <c r="DN151" s="145"/>
      <c r="DO151" s="74"/>
      <c r="DP151" s="70"/>
      <c r="DQ151" s="70"/>
      <c r="DR151" s="70"/>
      <c r="DS151" s="145"/>
      <c r="DT151" s="85"/>
      <c r="DU151" s="70"/>
      <c r="DV151" s="70"/>
      <c r="DW151" s="70"/>
      <c r="DX151" s="136"/>
      <c r="DY151" s="128"/>
      <c r="DZ151" s="128"/>
      <c r="EA151" s="128"/>
      <c r="EB151" s="128"/>
      <c r="EC151" s="136"/>
      <c r="ED151" s="128"/>
      <c r="EE151" s="128"/>
      <c r="EF151" s="128"/>
      <c r="EG151" s="128"/>
      <c r="EH151" s="136"/>
      <c r="EI151" s="128"/>
      <c r="EJ151" s="128"/>
      <c r="EK151" s="128"/>
      <c r="EL151" s="128"/>
      <c r="EM151" s="136"/>
      <c r="EN151" s="128"/>
      <c r="EO151" s="128"/>
      <c r="EP151" s="128"/>
      <c r="EQ151" s="128"/>
      <c r="EV151" s="74"/>
      <c r="EW151" s="74">
        <v>6</v>
      </c>
      <c r="EX151" s="85">
        <v>0</v>
      </c>
      <c r="EY151" s="85">
        <v>46</v>
      </c>
      <c r="EZ151" s="85">
        <v>1</v>
      </c>
      <c r="FA151" s="141">
        <f>IF(OR(EW151="-",EZ151=0),"-",EW151/EZ151)</f>
        <v>6</v>
      </c>
      <c r="FB151" s="141">
        <f>IF(EW151="-","-",EY151/EW151)</f>
        <v>7.666666666666667</v>
      </c>
      <c r="FC151" s="142">
        <f>IF(OR(EW151="-",EZ151=0),EY151,EY151/EZ151)</f>
        <v>46</v>
      </c>
      <c r="FE151" s="89" t="s">
        <v>112</v>
      </c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</row>
    <row r="152" spans="2:181" s="117" customFormat="1" ht="13.5" customHeight="1">
      <c r="B152" s="24" t="s">
        <v>116</v>
      </c>
      <c r="C152" s="138" t="s">
        <v>44</v>
      </c>
      <c r="D152" s="139">
        <v>0</v>
      </c>
      <c r="E152" s="140">
        <f t="shared" si="22"/>
        <v>0</v>
      </c>
      <c r="F152" s="140">
        <f t="shared" si="23"/>
        <v>0</v>
      </c>
      <c r="G152" s="140">
        <f t="shared" si="24"/>
        <v>0</v>
      </c>
      <c r="H152" s="140">
        <f t="shared" si="25"/>
        <v>0</v>
      </c>
      <c r="I152" s="141" t="str">
        <f t="shared" si="26"/>
        <v>-</v>
      </c>
      <c r="J152" s="141" t="str">
        <f t="shared" si="27"/>
        <v>-</v>
      </c>
      <c r="K152" s="142" t="str">
        <f t="shared" si="28"/>
        <v>-</v>
      </c>
      <c r="L152" s="143"/>
      <c r="M152" s="140"/>
      <c r="N152" s="70"/>
      <c r="O152" s="70"/>
      <c r="P152" s="139"/>
      <c r="Q152" s="92"/>
      <c r="R152" s="144">
        <f>H152*20-(G152/5)</f>
        <v>0</v>
      </c>
      <c r="S152" s="143"/>
      <c r="T152" s="74">
        <f>IF(EW152="-",G152/E152,(EY152+G152)/(EW152+E152))</f>
        <v>4.333333333333333</v>
      </c>
      <c r="U152" s="74">
        <f>IF(EW152="-",IF(H152=0,G152,G152/H152),IF(EZ152+H152=0,EY152+G152,(EY152+G152)/(EZ152+H152)))</f>
        <v>26</v>
      </c>
      <c r="V152" s="75" t="str">
        <f t="shared" si="29"/>
        <v>3</v>
      </c>
      <c r="W152" s="103"/>
      <c r="X152" s="74"/>
      <c r="Y152" s="70"/>
      <c r="Z152" s="70"/>
      <c r="AA152" s="70"/>
      <c r="AB152" s="145"/>
      <c r="AC152" s="74"/>
      <c r="AD152" s="70"/>
      <c r="AE152" s="70"/>
      <c r="AF152" s="70"/>
      <c r="AG152" s="162"/>
      <c r="AH152" s="139"/>
      <c r="AI152" s="70"/>
      <c r="AJ152" s="70"/>
      <c r="AK152" s="70"/>
      <c r="AL152" s="163"/>
      <c r="AM152" s="70"/>
      <c r="AN152" s="70"/>
      <c r="AO152" s="70"/>
      <c r="AP152" s="70"/>
      <c r="AQ152" s="163"/>
      <c r="AR152" s="141"/>
      <c r="AS152" s="139"/>
      <c r="AT152" s="70"/>
      <c r="AU152" s="70"/>
      <c r="AV152" s="163"/>
      <c r="AW152" s="140"/>
      <c r="AX152" s="139"/>
      <c r="AY152" s="70"/>
      <c r="AZ152" s="70"/>
      <c r="BA152" s="163"/>
      <c r="BB152" s="70"/>
      <c r="BC152" s="70"/>
      <c r="BD152" s="70"/>
      <c r="BE152" s="139"/>
      <c r="BF152" s="163"/>
      <c r="BG152" s="140"/>
      <c r="BH152" s="70"/>
      <c r="BI152" s="70"/>
      <c r="BJ152" s="70"/>
      <c r="BK152" s="164"/>
      <c r="BL152" s="74"/>
      <c r="BM152" s="70"/>
      <c r="BN152" s="70"/>
      <c r="BO152" s="70"/>
      <c r="BP152" s="164"/>
      <c r="BQ152" s="140"/>
      <c r="BR152" s="70"/>
      <c r="BS152" s="139"/>
      <c r="BT152" s="70"/>
      <c r="BU152" s="164"/>
      <c r="BV152" s="140"/>
      <c r="BW152" s="70"/>
      <c r="BX152" s="70"/>
      <c r="BY152" s="70"/>
      <c r="BZ152" s="164"/>
      <c r="CA152" s="140"/>
      <c r="CB152" s="70"/>
      <c r="CC152" s="70"/>
      <c r="CD152" s="70"/>
      <c r="CE152" s="164"/>
      <c r="CF152" s="85"/>
      <c r="CG152" s="139"/>
      <c r="CH152" s="70"/>
      <c r="CI152" s="70"/>
      <c r="CJ152" s="164"/>
      <c r="CK152" s="140"/>
      <c r="CL152" s="70"/>
      <c r="CM152" s="70"/>
      <c r="CN152" s="139"/>
      <c r="CO152" s="164"/>
      <c r="CP152" s="140"/>
      <c r="CQ152" s="70"/>
      <c r="CR152" s="70"/>
      <c r="CS152" s="140"/>
      <c r="CT152" s="164"/>
      <c r="CU152" s="74"/>
      <c r="CV152" s="70"/>
      <c r="CW152" s="70"/>
      <c r="CX152" s="70"/>
      <c r="CY152" s="165"/>
      <c r="CZ152" s="74"/>
      <c r="DA152" s="70"/>
      <c r="DB152" s="70"/>
      <c r="DC152" s="70"/>
      <c r="DD152" s="165"/>
      <c r="DE152" s="74"/>
      <c r="DF152" s="70"/>
      <c r="DG152" s="70"/>
      <c r="DH152" s="70"/>
      <c r="DI152" s="165"/>
      <c r="DJ152" s="74"/>
      <c r="DK152" s="70"/>
      <c r="DL152" s="70"/>
      <c r="DM152" s="70"/>
      <c r="DN152" s="165"/>
      <c r="DO152" s="74"/>
      <c r="DP152" s="70"/>
      <c r="DQ152" s="70"/>
      <c r="DR152" s="70"/>
      <c r="DS152" s="145"/>
      <c r="DT152" s="85"/>
      <c r="DU152" s="70"/>
      <c r="DV152" s="70"/>
      <c r="DW152" s="70"/>
      <c r="DX152" s="136"/>
      <c r="DY152" s="128"/>
      <c r="DZ152" s="128"/>
      <c r="EA152" s="128"/>
      <c r="EB152" s="128"/>
      <c r="EC152" s="136"/>
      <c r="ED152" s="128"/>
      <c r="EE152" s="128"/>
      <c r="EF152" s="128"/>
      <c r="EG152" s="128"/>
      <c r="EH152" s="136"/>
      <c r="EI152" s="128"/>
      <c r="EJ152" s="128"/>
      <c r="EK152" s="128"/>
      <c r="EL152" s="128"/>
      <c r="EM152" s="136"/>
      <c r="EN152" s="128"/>
      <c r="EO152" s="128"/>
      <c r="EP152" s="128"/>
      <c r="EQ152" s="128"/>
      <c r="EV152" s="74"/>
      <c r="EW152" s="74">
        <v>6</v>
      </c>
      <c r="EX152" s="85">
        <v>0</v>
      </c>
      <c r="EY152" s="85">
        <v>26</v>
      </c>
      <c r="EZ152" s="85">
        <v>0</v>
      </c>
      <c r="FA152" s="141" t="str">
        <f>IF(OR(EW152="-",EZ152=0),"-",EW152/EZ152)</f>
        <v>-</v>
      </c>
      <c r="FB152" s="141">
        <f>IF(EW152="-","-",EY152/EW152)</f>
        <v>4.333333333333333</v>
      </c>
      <c r="FC152" s="142">
        <f>IF(OR(EW152="-",EZ152=0),EY152,EY152/EZ152)</f>
        <v>26</v>
      </c>
      <c r="FE152" s="89" t="s">
        <v>112</v>
      </c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</row>
    <row r="153" ht="12" customHeight="1">
      <c r="Q153" s="92"/>
    </row>
    <row r="154" ht="12" customHeight="1">
      <c r="Q154" s="92"/>
    </row>
    <row r="155" ht="12" customHeight="1">
      <c r="Q155" s="92"/>
    </row>
    <row r="156" ht="12" customHeight="1">
      <c r="Q156" s="92"/>
    </row>
    <row r="157" ht="12" customHeight="1">
      <c r="Q157" s="92"/>
    </row>
  </sheetData>
  <mergeCells count="26">
    <mergeCell ref="T15:V15"/>
    <mergeCell ref="EV3:FC3"/>
    <mergeCell ref="EV138:FC138"/>
    <mergeCell ref="T2:V2"/>
    <mergeCell ref="T3:V3"/>
    <mergeCell ref="B45:U45"/>
    <mergeCell ref="B46:U46"/>
    <mergeCell ref="B48:T48"/>
    <mergeCell ref="B49:T49"/>
    <mergeCell ref="B50:T50"/>
    <mergeCell ref="B51:T51"/>
    <mergeCell ref="B61:T61"/>
    <mergeCell ref="B35:L35"/>
    <mergeCell ref="B36:L36"/>
    <mergeCell ref="B37:L37"/>
    <mergeCell ref="B42:U42"/>
    <mergeCell ref="T16:V16"/>
    <mergeCell ref="EV16:FC16"/>
    <mergeCell ref="T138:V138"/>
    <mergeCell ref="B56:T56"/>
    <mergeCell ref="B57:T57"/>
    <mergeCell ref="B58:T58"/>
    <mergeCell ref="B60:T60"/>
    <mergeCell ref="B52:T52"/>
    <mergeCell ref="B54:T54"/>
    <mergeCell ref="B55:T55"/>
  </mergeCells>
  <conditionalFormatting sqref="K140 K149:K152">
    <cfRule type="expression" priority="1" dxfId="0" stopIfTrue="1">
      <formula>E140&lt;30</formula>
    </cfRule>
  </conditionalFormatting>
  <conditionalFormatting sqref="R140 R149:R152">
    <cfRule type="expression" priority="2" dxfId="0" stopIfTrue="1">
      <formula>D140&lt;5</formula>
    </cfRule>
  </conditionalFormatting>
  <conditionalFormatting sqref="K141:K148 K5:K13 K18:K32">
    <cfRule type="expression" priority="3" dxfId="0" stopIfTrue="1">
      <formula>OR(E5&lt;30,D5&lt;5)</formula>
    </cfRule>
  </conditionalFormatting>
  <conditionalFormatting sqref="V140:V152 V5:V13 V18:V32">
    <cfRule type="expression" priority="4" dxfId="0" stopIfTrue="1">
      <formula>OR(EW5+E5&lt;30,EV5+D5&lt;5)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DT121:DW138 DS33:DS43 B121:P139 R153:ET65536 EW151:FC152 DX151:ET152 A151:A65536 Q158:Q65536 FD151:IV65536 B63:B107 FD121:IV139 EV1:FC2 FD1:IV4 EW33:IV107 EV34:EV107 A12 DX140:ET140 EV153:FC65536 Q121:Q137 W151:DS152 EW4:FC4 A16 EV121:FC137 DO1:DW2 DO34:DR43 A121:A139 DT34:DW43 B151:P65536 W1:W3 DX121:ET139 R151:U152 CU40:CU43 B140:L140 FE143 EW140:IV140 A31:A107 C44:ET107 B44:B61 B33:CL43 CT40:CT43 CM33:CT33 CM40:CS43 CM35:CS38 CT35:CT38 CV33:DN43 CU33:CU38 W140:DS140 R140:U140 R149:U150 W149:DS150 FD149:IV150 A147:A150 DX149:ET150 EW149:FC150 B149:P150 EA38:EA43 DE4 DE1:DE2 DF1:DI4 DJ4 DJ1:DJ2 DK1:DN4 DX1:ET4 DX33:DZ43 EB33:ET43 EA33:EA36 A1:U4 V1:V3 X1:DD4 R121:S139 T121:V138 X121:DS139 W121:W138" numberStoredAsText="1" formula="1"/>
    <ignoredError sqref="B146:L148 EU1:EU4 EV151:EV152 EW147:FC148 Q138:Q139 B108:ET120 FE146:FE148 A29 EW3:FC3 DO33:DR33 EV108:IV120 DT33:DW33 FF146:IV148 EU151:EU65536 EV138:FC139 EW141:FC142 EV144:EV145 EV33 EV3:EV4 A144:A145 EU33:EU139 EW144:FC145 R146:U148 W146:ET148 A146 A108:A120 FD143 W144:ET145 R144:U145 EU144:EU145 FF144:IV145 FE144:FE145 Q144:Q145 B144:L145 FD144:FD145 FD146:FD148 B143:L143 Q143 FF143:IV143 EU143 R143:U143 W143:ET143 A143 EV143 Q151:Q157 EU146:EU150 EV147:EV150 Q146:Q150 EV140:EV142 A140:A142 W141:ET142 R141:U142 EU140:EU142 FF141:IV142 Q140:Q142 B141:L142 FD141:FD142 FE141:FE1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Z83"/>
  <sheetViews>
    <sheetView showGridLines="0" showRowColHeaders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06" sqref="A106"/>
    </sheetView>
  </sheetViews>
  <sheetFormatPr defaultColWidth="9.140625" defaultRowHeight="12.75"/>
  <cols>
    <col min="1" max="1" width="1.8515625" style="3" customWidth="1"/>
    <col min="2" max="2" width="23.57421875" style="3" customWidth="1"/>
    <col min="3" max="3" width="5.28125" style="3" customWidth="1"/>
    <col min="4" max="6" width="3.00390625" style="3" customWidth="1"/>
    <col min="7" max="7" width="0.9921875" style="3" customWidth="1"/>
    <col min="8" max="8" width="6.421875" style="3" customWidth="1"/>
    <col min="9" max="9" width="0.9921875" style="3" customWidth="1"/>
    <col min="10" max="12" width="3.140625" style="3" customWidth="1"/>
    <col min="13" max="13" width="0.42578125" style="3" customWidth="1"/>
    <col min="14" max="16" width="3.140625" style="3" customWidth="1"/>
    <col min="17" max="17" width="0.42578125" style="3" customWidth="1"/>
    <col min="18" max="20" width="3.140625" style="3" customWidth="1"/>
    <col min="21" max="21" width="0.42578125" style="3" customWidth="1"/>
    <col min="22" max="24" width="3.140625" style="3" customWidth="1"/>
    <col min="25" max="25" width="0.42578125" style="3" customWidth="1"/>
    <col min="26" max="28" width="3.140625" style="3" customWidth="1"/>
    <col min="29" max="29" width="0.42578125" style="3" customWidth="1"/>
    <col min="30" max="32" width="3.140625" style="3" customWidth="1"/>
    <col min="33" max="33" width="0.42578125" style="3" customWidth="1"/>
    <col min="34" max="36" width="3.140625" style="3" customWidth="1"/>
    <col min="37" max="37" width="0.42578125" style="3" customWidth="1"/>
    <col min="38" max="40" width="3.140625" style="3" customWidth="1"/>
    <col min="41" max="41" width="0.42578125" style="3" customWidth="1"/>
    <col min="42" max="44" width="3.140625" style="3" customWidth="1"/>
    <col min="45" max="45" width="0.42578125" style="3" customWidth="1"/>
    <col min="46" max="48" width="3.140625" style="3" customWidth="1"/>
    <col min="49" max="49" width="0.42578125" style="3" customWidth="1"/>
    <col min="50" max="52" width="3.140625" style="3" customWidth="1"/>
    <col min="53" max="53" width="0.42578125" style="3" customWidth="1"/>
    <col min="54" max="56" width="3.140625" style="3" customWidth="1"/>
    <col min="57" max="57" width="0.42578125" style="3" customWidth="1"/>
    <col min="58" max="60" width="3.140625" style="3" customWidth="1"/>
    <col min="61" max="61" width="0.42578125" style="3" customWidth="1"/>
    <col min="62" max="64" width="3.140625" style="3" customWidth="1"/>
    <col min="65" max="65" width="0.42578125" style="3" customWidth="1"/>
    <col min="66" max="68" width="3.140625" style="3" customWidth="1"/>
    <col min="69" max="69" width="0.42578125" style="3" customWidth="1"/>
    <col min="70" max="72" width="3.140625" style="3" customWidth="1"/>
    <col min="73" max="73" width="0.42578125" style="3" customWidth="1"/>
    <col min="74" max="76" width="3.140625" style="3" customWidth="1"/>
    <col min="77" max="77" width="0.42578125" style="3" customWidth="1"/>
    <col min="78" max="80" width="3.140625" style="3" customWidth="1"/>
    <col min="81" max="81" width="0.42578125" style="3" customWidth="1"/>
    <col min="82" max="84" width="3.140625" style="3" customWidth="1"/>
    <col min="85" max="85" width="0.42578125" style="3" customWidth="1"/>
    <col min="86" max="88" width="3.140625" style="3" customWidth="1"/>
    <col min="89" max="89" width="0.42578125" style="3" customWidth="1"/>
    <col min="90" max="92" width="3.140625" style="3" customWidth="1"/>
    <col min="93" max="93" width="0.42578125" style="3" customWidth="1"/>
    <col min="94" max="96" width="3.140625" style="3" customWidth="1"/>
    <col min="97" max="97" width="1.7109375" style="3" customWidth="1"/>
    <col min="98" max="98" width="0.9921875" style="3" customWidth="1"/>
    <col min="99" max="99" width="1.7109375" style="3" customWidth="1"/>
    <col min="100" max="16384" width="9.140625" style="3" customWidth="1"/>
  </cols>
  <sheetData>
    <row r="1" spans="1:103" ht="13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M1" s="45"/>
      <c r="BQ1" s="45"/>
      <c r="BR1" s="149"/>
      <c r="BS1" s="149"/>
      <c r="BT1" s="149"/>
      <c r="BU1" s="149"/>
      <c r="BV1" s="149"/>
      <c r="BW1" s="149"/>
      <c r="BX1" s="149"/>
      <c r="BY1" s="45"/>
      <c r="CC1" s="45"/>
      <c r="CG1" s="45"/>
      <c r="CK1" s="45"/>
      <c r="CO1" s="45"/>
      <c r="CS1" s="166"/>
      <c r="CT1" s="166"/>
      <c r="CU1" s="166"/>
      <c r="CV1" s="166"/>
      <c r="CW1" s="166"/>
      <c r="CX1" s="166"/>
      <c r="CY1" s="166"/>
    </row>
    <row r="2" spans="1:103" ht="13.5" customHeight="1">
      <c r="A2" s="45"/>
      <c r="B2" s="103"/>
      <c r="C2" s="103"/>
      <c r="D2" s="103"/>
      <c r="E2" s="103"/>
      <c r="F2" s="103"/>
      <c r="G2" s="103"/>
      <c r="H2" s="55" t="s">
        <v>30</v>
      </c>
      <c r="I2" s="103"/>
      <c r="J2" s="120" t="str">
        <f>Fixtures!C3</f>
        <v>Highgate</v>
      </c>
      <c r="K2" s="179"/>
      <c r="L2" s="180"/>
      <c r="M2" s="103"/>
      <c r="N2" s="181" t="str">
        <f>Fixtures!C4</f>
        <v>Harrow St. Mary's</v>
      </c>
      <c r="O2" s="182"/>
      <c r="P2" s="183"/>
      <c r="Q2" s="103"/>
      <c r="R2" s="120" t="str">
        <f>Fixtures!C5</f>
        <v>Hampton Wick</v>
      </c>
      <c r="S2" s="179"/>
      <c r="T2" s="180"/>
      <c r="U2" s="103"/>
      <c r="V2" s="181" t="str">
        <f>Fixtures!C6</f>
        <v>Northwood</v>
      </c>
      <c r="W2" s="182"/>
      <c r="X2" s="183"/>
      <c r="Y2" s="103"/>
      <c r="Z2" s="181" t="str">
        <f>Fixtures!C7</f>
        <v>Kew</v>
      </c>
      <c r="AA2" s="182"/>
      <c r="AB2" s="183"/>
      <c r="AC2" s="103"/>
      <c r="AD2" s="181" t="str">
        <f>Fixtures!C8</f>
        <v>Ealing Three Bridges</v>
      </c>
      <c r="AE2" s="182"/>
      <c r="AF2" s="183"/>
      <c r="AG2" s="103"/>
      <c r="AH2" s="181" t="str">
        <f>Fixtures!C10</f>
        <v>Wilkinson Way</v>
      </c>
      <c r="AI2" s="182"/>
      <c r="AJ2" s="183"/>
      <c r="AK2" s="103" t="s">
        <v>32</v>
      </c>
      <c r="AL2" s="181" t="str">
        <f>Fixtures!C11</f>
        <v>Barnes</v>
      </c>
      <c r="AM2" s="182"/>
      <c r="AN2" s="183"/>
      <c r="AO2" s="103"/>
      <c r="AP2" s="181" t="str">
        <f>Fixtures!C12</f>
        <v>British Airways</v>
      </c>
      <c r="AQ2" s="182"/>
      <c r="AR2" s="183"/>
      <c r="AS2" s="103"/>
      <c r="AT2" s="181" t="str">
        <f>Fixtures!C13</f>
        <v>Harrow Weald</v>
      </c>
      <c r="AU2" s="182"/>
      <c r="AV2" s="183"/>
      <c r="AW2" s="103" t="s">
        <v>32</v>
      </c>
      <c r="AX2" s="181" t="str">
        <f>Fixtures!C14</f>
        <v>Royal Household</v>
      </c>
      <c r="AY2" s="182"/>
      <c r="AZ2" s="183"/>
      <c r="BA2" s="103"/>
      <c r="BB2" s="181" t="str">
        <f>Fixtures!C15</f>
        <v>Teddington</v>
      </c>
      <c r="BC2" s="182"/>
      <c r="BD2" s="183"/>
      <c r="BE2" s="103"/>
      <c r="BF2" s="181" t="str">
        <f>Fixtures!C17</f>
        <v>Edmonton</v>
      </c>
      <c r="BG2" s="182"/>
      <c r="BH2" s="183"/>
      <c r="BI2" s="103"/>
      <c r="BJ2" s="120" t="str">
        <f>Fixtures!C18</f>
        <v>Highgate</v>
      </c>
      <c r="BK2" s="179"/>
      <c r="BL2" s="180"/>
      <c r="BM2" s="103"/>
      <c r="BN2" s="181" t="str">
        <f>Fixtures!C19</f>
        <v>Wembley</v>
      </c>
      <c r="BO2" s="182"/>
      <c r="BP2" s="183"/>
      <c r="BQ2" s="103"/>
      <c r="BR2" s="181" t="str">
        <f>Fixtures!C21</f>
        <v>Post Modernists</v>
      </c>
      <c r="BS2" s="182"/>
      <c r="BT2" s="183"/>
      <c r="BU2" s="103"/>
      <c r="BV2" s="181" t="str">
        <f>Fixtures!C22</f>
        <v>Nine Bar    (ISIS Trophy Final)</v>
      </c>
      <c r="BW2" s="182"/>
      <c r="BX2" s="183"/>
      <c r="BY2" s="103" t="s">
        <v>32</v>
      </c>
      <c r="BZ2" s="181" t="str">
        <f>Fixtures!C23</f>
        <v>Shepperton</v>
      </c>
      <c r="CA2" s="182"/>
      <c r="CB2" s="183"/>
      <c r="CC2" s="103" t="s">
        <v>32</v>
      </c>
      <c r="CD2" s="181" t="str">
        <f>Fixtures!C24</f>
        <v>Edmonton</v>
      </c>
      <c r="CE2" s="182"/>
      <c r="CF2" s="183"/>
      <c r="CG2" s="103" t="s">
        <v>32</v>
      </c>
      <c r="CH2" s="106"/>
      <c r="CI2" s="297"/>
      <c r="CJ2" s="297"/>
      <c r="CK2" s="88"/>
      <c r="CL2" s="106"/>
      <c r="CM2" s="297"/>
      <c r="CN2" s="297"/>
      <c r="CO2" s="88" t="s">
        <v>32</v>
      </c>
      <c r="CP2" s="184"/>
      <c r="CQ2" s="185"/>
      <c r="CR2" s="185"/>
      <c r="CS2" s="186"/>
      <c r="CT2" s="104"/>
      <c r="CU2" s="104"/>
      <c r="CV2" s="104"/>
      <c r="CW2" s="104"/>
      <c r="CX2" s="104"/>
      <c r="CY2" s="166"/>
    </row>
    <row r="3" spans="1:103" ht="13.5" customHeight="1">
      <c r="A3" s="45"/>
      <c r="B3" s="58" t="s">
        <v>118</v>
      </c>
      <c r="C3" s="179"/>
      <c r="D3" s="167" t="s">
        <v>119</v>
      </c>
      <c r="E3" s="167" t="s">
        <v>120</v>
      </c>
      <c r="F3" s="167" t="s">
        <v>121</v>
      </c>
      <c r="G3" s="104"/>
      <c r="H3" s="63" t="s">
        <v>41</v>
      </c>
      <c r="I3" s="103"/>
      <c r="J3" s="167" t="s">
        <v>119</v>
      </c>
      <c r="K3" s="167" t="s">
        <v>120</v>
      </c>
      <c r="L3" s="167" t="s">
        <v>121</v>
      </c>
      <c r="M3" s="103"/>
      <c r="N3" s="167" t="s">
        <v>119</v>
      </c>
      <c r="O3" s="167" t="s">
        <v>120</v>
      </c>
      <c r="P3" s="167" t="s">
        <v>121</v>
      </c>
      <c r="Q3" s="103"/>
      <c r="R3" s="167" t="s">
        <v>119</v>
      </c>
      <c r="S3" s="167" t="s">
        <v>120</v>
      </c>
      <c r="T3" s="167" t="s">
        <v>121</v>
      </c>
      <c r="U3" s="103"/>
      <c r="V3" s="167" t="s">
        <v>119</v>
      </c>
      <c r="W3" s="167" t="s">
        <v>120</v>
      </c>
      <c r="X3" s="167" t="s">
        <v>121</v>
      </c>
      <c r="Y3" s="103"/>
      <c r="Z3" s="167" t="s">
        <v>119</v>
      </c>
      <c r="AA3" s="167" t="s">
        <v>120</v>
      </c>
      <c r="AB3" s="167" t="s">
        <v>121</v>
      </c>
      <c r="AC3" s="103"/>
      <c r="AD3" s="167" t="s">
        <v>119</v>
      </c>
      <c r="AE3" s="167" t="s">
        <v>120</v>
      </c>
      <c r="AF3" s="167" t="s">
        <v>121</v>
      </c>
      <c r="AG3" s="103"/>
      <c r="AH3" s="167" t="s">
        <v>119</v>
      </c>
      <c r="AI3" s="167" t="s">
        <v>120</v>
      </c>
      <c r="AJ3" s="167" t="s">
        <v>121</v>
      </c>
      <c r="AK3" s="103"/>
      <c r="AL3" s="167" t="s">
        <v>119</v>
      </c>
      <c r="AM3" s="167" t="s">
        <v>120</v>
      </c>
      <c r="AN3" s="167" t="s">
        <v>121</v>
      </c>
      <c r="AO3" s="103"/>
      <c r="AP3" s="167" t="s">
        <v>119</v>
      </c>
      <c r="AQ3" s="167" t="s">
        <v>120</v>
      </c>
      <c r="AR3" s="167" t="s">
        <v>121</v>
      </c>
      <c r="AS3" s="103"/>
      <c r="AT3" s="167" t="s">
        <v>119</v>
      </c>
      <c r="AU3" s="167" t="s">
        <v>120</v>
      </c>
      <c r="AV3" s="167" t="s">
        <v>121</v>
      </c>
      <c r="AW3" s="103"/>
      <c r="AX3" s="167" t="s">
        <v>119</v>
      </c>
      <c r="AY3" s="167" t="s">
        <v>120</v>
      </c>
      <c r="AZ3" s="167" t="s">
        <v>121</v>
      </c>
      <c r="BA3" s="103"/>
      <c r="BB3" s="167" t="s">
        <v>119</v>
      </c>
      <c r="BC3" s="167" t="s">
        <v>120</v>
      </c>
      <c r="BD3" s="167" t="s">
        <v>121</v>
      </c>
      <c r="BE3" s="103"/>
      <c r="BF3" s="167" t="s">
        <v>119</v>
      </c>
      <c r="BG3" s="167" t="s">
        <v>120</v>
      </c>
      <c r="BH3" s="167" t="s">
        <v>121</v>
      </c>
      <c r="BI3" s="103"/>
      <c r="BJ3" s="167" t="s">
        <v>119</v>
      </c>
      <c r="BK3" s="167" t="s">
        <v>120</v>
      </c>
      <c r="BL3" s="167" t="s">
        <v>121</v>
      </c>
      <c r="BM3" s="103"/>
      <c r="BN3" s="167" t="s">
        <v>119</v>
      </c>
      <c r="BO3" s="167" t="s">
        <v>120</v>
      </c>
      <c r="BP3" s="167" t="s">
        <v>121</v>
      </c>
      <c r="BQ3" s="103"/>
      <c r="BR3" s="167" t="s">
        <v>119</v>
      </c>
      <c r="BS3" s="167" t="s">
        <v>120</v>
      </c>
      <c r="BT3" s="167" t="s">
        <v>121</v>
      </c>
      <c r="BU3" s="103"/>
      <c r="BV3" s="167" t="s">
        <v>119</v>
      </c>
      <c r="BW3" s="167" t="s">
        <v>120</v>
      </c>
      <c r="BX3" s="167" t="s">
        <v>121</v>
      </c>
      <c r="BY3" s="103"/>
      <c r="BZ3" s="167" t="s">
        <v>119</v>
      </c>
      <c r="CA3" s="167" t="s">
        <v>120</v>
      </c>
      <c r="CB3" s="167" t="s">
        <v>121</v>
      </c>
      <c r="CC3" s="103"/>
      <c r="CD3" s="167" t="s">
        <v>119</v>
      </c>
      <c r="CE3" s="167" t="s">
        <v>120</v>
      </c>
      <c r="CF3" s="167" t="s">
        <v>121</v>
      </c>
      <c r="CG3" s="103"/>
      <c r="CH3" s="298"/>
      <c r="CI3" s="298"/>
      <c r="CJ3" s="298"/>
      <c r="CK3" s="88"/>
      <c r="CL3" s="298"/>
      <c r="CM3" s="298"/>
      <c r="CN3" s="298"/>
      <c r="CO3" s="88"/>
      <c r="CP3" s="187"/>
      <c r="CQ3" s="187"/>
      <c r="CR3" s="187"/>
      <c r="CS3" s="186"/>
      <c r="CT3" s="104"/>
      <c r="CU3" s="104"/>
      <c r="CV3" s="104"/>
      <c r="CW3" s="104"/>
      <c r="CX3" s="104"/>
      <c r="CY3" s="166"/>
    </row>
    <row r="4" spans="1:104" ht="13.5" customHeight="1">
      <c r="A4" s="45"/>
      <c r="B4" s="24" t="s">
        <v>122</v>
      </c>
      <c r="C4" s="138" t="s">
        <v>54</v>
      </c>
      <c r="D4" s="139">
        <f aca="true" t="shared" si="0" ref="D4:D20">IF(SUM(J4,N4,R4,V4,Z4,AD4,AH4,AL4,AP4,AT4,AX4,BB4,BF4,BJ4,BN4,BR4,BV4,BZ4,CD4,CH4,CL4,CP4)&lt;1,"",SUM(J4,N4,R4,V4,Z4,AD4,AH4,AL4,AP4,AT4,AX4,BB4,BF4,BJ4,BN4,BR4,BV4,BZ4,CD4,CH4,CL4,CP4))</f>
        <v>8</v>
      </c>
      <c r="E4" s="139">
        <f aca="true" t="shared" si="1" ref="E4:E20">IF(SUM(K4,O4,S4,W4,AA4,AE4,AI4,AM4,AQ4,AU4,AY4,BC4,BG4,BK4,BO4,BS4,BW4,CA4,CE4,CI4,CM4,CQ4)&lt;1,"",SUM(K4,O4,S4,W4,AA4,AE4,AI4,AM4,AQ4,AU4,AY4,BC4,BG4,BK4,BO4,BS4,BW4,CA4,CE4,CI4,CM4,CQ4))</f>
        <v>2</v>
      </c>
      <c r="F4" s="74">
        <f aca="true" t="shared" si="2" ref="F4:F20">IF(SUM(L4,P4,T4,X4,AB4,AF4,AJ4,AN4,AR4,AV4,AZ4,BD4,BH4,BL4,BP4,BT4,BX4,CB4,CF4,CJ4,CN4,CR4)&lt;0.5,"",SUM(L4,P4,T4,X4,AB4,AF4,AJ4,AN4,AR4,AV4,AZ4,BD4,BH4,BL4,BP4,BT4,BX4,CB4,CF4,CJ4,CN4,CR4))</f>
        <v>1.5</v>
      </c>
      <c r="H4" s="168">
        <f>D4*8+E4*12+F4*8</f>
        <v>100</v>
      </c>
      <c r="I4" s="92">
        <v>1</v>
      </c>
      <c r="J4" s="169">
        <v>2</v>
      </c>
      <c r="K4" s="169"/>
      <c r="L4" s="169"/>
      <c r="M4" s="171"/>
      <c r="N4" s="169">
        <v>1</v>
      </c>
      <c r="O4" s="169"/>
      <c r="P4" s="169"/>
      <c r="Q4" s="171"/>
      <c r="R4" s="169"/>
      <c r="S4" s="169"/>
      <c r="T4" s="169"/>
      <c r="U4" s="171"/>
      <c r="V4" s="169"/>
      <c r="W4" s="169"/>
      <c r="X4" s="169"/>
      <c r="Y4" s="171"/>
      <c r="Z4" s="169">
        <v>1</v>
      </c>
      <c r="AA4" s="169">
        <v>1</v>
      </c>
      <c r="AB4" s="169"/>
      <c r="AC4" s="171"/>
      <c r="AD4" s="169"/>
      <c r="AE4" s="169"/>
      <c r="AF4" s="74">
        <v>0.5</v>
      </c>
      <c r="AG4" s="169"/>
      <c r="AH4" s="169">
        <v>2</v>
      </c>
      <c r="AI4" s="169"/>
      <c r="AJ4" s="169"/>
      <c r="AK4" s="171"/>
      <c r="AL4" s="169"/>
      <c r="AM4" s="169"/>
      <c r="AN4" s="169"/>
      <c r="AO4" s="171"/>
      <c r="AP4" s="169">
        <v>1</v>
      </c>
      <c r="AQ4" s="169"/>
      <c r="AR4" s="286">
        <v>1</v>
      </c>
      <c r="AS4" s="171"/>
      <c r="AT4" s="169"/>
      <c r="AU4" s="169"/>
      <c r="AV4" s="170"/>
      <c r="AW4" s="171"/>
      <c r="AX4" s="169"/>
      <c r="AY4" s="169"/>
      <c r="AZ4" s="169"/>
      <c r="BA4" s="171"/>
      <c r="BB4" s="169"/>
      <c r="BC4" s="169"/>
      <c r="BD4" s="169"/>
      <c r="BE4" s="171"/>
      <c r="BF4" s="169"/>
      <c r="BG4" s="169">
        <v>1</v>
      </c>
      <c r="BH4" s="169"/>
      <c r="BI4" s="171"/>
      <c r="BJ4" s="169">
        <v>1</v>
      </c>
      <c r="BK4" s="169"/>
      <c r="BL4" s="170"/>
      <c r="BM4" s="171"/>
      <c r="BN4" s="169"/>
      <c r="BO4" s="169"/>
      <c r="BP4" s="169"/>
      <c r="BQ4" s="171"/>
      <c r="BR4" s="169"/>
      <c r="BS4" s="169"/>
      <c r="BT4" s="169"/>
      <c r="BU4" s="171"/>
      <c r="BV4" s="169"/>
      <c r="BW4" s="169"/>
      <c r="BX4" s="169"/>
      <c r="BY4" s="171"/>
      <c r="BZ4" s="169"/>
      <c r="CA4" s="169"/>
      <c r="CB4" s="169"/>
      <c r="CC4" s="171"/>
      <c r="CD4" s="169"/>
      <c r="CE4" s="169"/>
      <c r="CF4" s="169"/>
      <c r="CG4" s="92"/>
      <c r="CH4" s="86"/>
      <c r="CI4" s="86"/>
      <c r="CJ4" s="86"/>
      <c r="CK4" s="88"/>
      <c r="CL4" s="86"/>
      <c r="CM4" s="86"/>
      <c r="CN4" s="86"/>
      <c r="CO4" s="88"/>
      <c r="CP4" s="149"/>
      <c r="CQ4" s="149"/>
      <c r="CR4" s="149"/>
      <c r="CS4" s="172"/>
      <c r="CT4" s="172"/>
      <c r="CU4" s="172"/>
      <c r="CV4" s="172"/>
      <c r="CW4" s="104"/>
      <c r="CX4" s="104"/>
      <c r="CY4" s="104"/>
      <c r="CZ4" s="104"/>
    </row>
    <row r="5" spans="1:104" ht="13.5" customHeight="1">
      <c r="A5" s="45"/>
      <c r="B5" s="24" t="s">
        <v>47</v>
      </c>
      <c r="C5" s="138" t="s">
        <v>46</v>
      </c>
      <c r="D5" s="139">
        <f t="shared" si="0"/>
        <v>9</v>
      </c>
      <c r="E5" s="139">
        <f t="shared" si="1"/>
      </c>
      <c r="F5" s="139">
        <f t="shared" si="2"/>
        <v>2</v>
      </c>
      <c r="H5" s="168">
        <f>D5*8+F5*8</f>
        <v>88</v>
      </c>
      <c r="I5" s="92"/>
      <c r="J5" s="139"/>
      <c r="K5" s="139"/>
      <c r="L5" s="74"/>
      <c r="M5" s="171"/>
      <c r="N5" s="139">
        <v>1</v>
      </c>
      <c r="O5" s="139"/>
      <c r="P5" s="139">
        <v>1</v>
      </c>
      <c r="Q5" s="171"/>
      <c r="R5" s="139"/>
      <c r="S5" s="139"/>
      <c r="T5" s="139"/>
      <c r="U5" s="171"/>
      <c r="V5" s="139"/>
      <c r="W5" s="139"/>
      <c r="X5" s="139"/>
      <c r="Y5" s="171"/>
      <c r="Z5" s="139"/>
      <c r="AA5" s="139"/>
      <c r="AB5" s="139"/>
      <c r="AC5" s="171"/>
      <c r="AD5" s="139">
        <v>2</v>
      </c>
      <c r="AE5" s="139"/>
      <c r="AF5" s="139"/>
      <c r="AG5" s="139"/>
      <c r="AH5" s="139"/>
      <c r="AI5" s="139"/>
      <c r="AJ5" s="139"/>
      <c r="AK5" s="171"/>
      <c r="AL5" s="139"/>
      <c r="AM5" s="139"/>
      <c r="AN5" s="139"/>
      <c r="AO5" s="171"/>
      <c r="AP5" s="139"/>
      <c r="AQ5" s="139"/>
      <c r="AR5" s="139"/>
      <c r="AS5" s="171"/>
      <c r="AT5" s="139">
        <v>1</v>
      </c>
      <c r="AU5" s="139"/>
      <c r="AV5" s="139"/>
      <c r="AW5" s="171"/>
      <c r="AX5" s="139">
        <v>2</v>
      </c>
      <c r="AY5" s="139"/>
      <c r="AZ5" s="139"/>
      <c r="BA5" s="171"/>
      <c r="BB5" s="139">
        <v>1</v>
      </c>
      <c r="BC5" s="139"/>
      <c r="BD5" s="139"/>
      <c r="BE5" s="171"/>
      <c r="BF5" s="139"/>
      <c r="BG5" s="139"/>
      <c r="BH5" s="139"/>
      <c r="BI5" s="171"/>
      <c r="BJ5" s="139"/>
      <c r="BK5" s="139"/>
      <c r="BL5" s="139"/>
      <c r="BM5" s="171"/>
      <c r="BN5" s="139">
        <v>1</v>
      </c>
      <c r="BO5" s="139"/>
      <c r="BP5" s="139"/>
      <c r="BQ5" s="171"/>
      <c r="BR5" s="139">
        <v>1</v>
      </c>
      <c r="BS5" s="139"/>
      <c r="BT5" s="139"/>
      <c r="BU5" s="171"/>
      <c r="BV5" s="139"/>
      <c r="BW5" s="139"/>
      <c r="BX5" s="139">
        <v>1</v>
      </c>
      <c r="BY5" s="171"/>
      <c r="BZ5" s="139"/>
      <c r="CA5" s="139"/>
      <c r="CB5" s="139"/>
      <c r="CC5" s="171"/>
      <c r="CD5" s="139"/>
      <c r="CE5" s="139"/>
      <c r="CF5" s="139"/>
      <c r="CG5" s="92"/>
      <c r="CH5" s="86"/>
      <c r="CI5" s="86"/>
      <c r="CJ5" s="86"/>
      <c r="CK5" s="88"/>
      <c r="CL5" s="86"/>
      <c r="CM5" s="86"/>
      <c r="CN5" s="86"/>
      <c r="CO5" s="88"/>
      <c r="CP5" s="149"/>
      <c r="CQ5" s="149"/>
      <c r="CR5" s="149"/>
      <c r="CS5" s="172"/>
      <c r="CT5" s="172"/>
      <c r="CU5" s="172"/>
      <c r="CV5" s="172"/>
      <c r="CW5" s="104"/>
      <c r="CX5" s="104"/>
      <c r="CY5" s="104"/>
      <c r="CZ5" s="104"/>
    </row>
    <row r="6" spans="1:104" ht="13.5" customHeight="1">
      <c r="A6" s="45"/>
      <c r="B6" s="24" t="s">
        <v>53</v>
      </c>
      <c r="C6" s="138" t="s">
        <v>54</v>
      </c>
      <c r="D6" s="139">
        <f t="shared" si="0"/>
        <v>6</v>
      </c>
      <c r="E6" s="139">
        <f t="shared" si="1"/>
        <v>1</v>
      </c>
      <c r="F6" s="139">
        <f t="shared" si="2"/>
        <v>0.5</v>
      </c>
      <c r="H6" s="168">
        <f>D6*8+E6*12+F6*8</f>
        <v>64</v>
      </c>
      <c r="I6" s="92"/>
      <c r="J6" s="139"/>
      <c r="K6" s="139"/>
      <c r="L6" s="139"/>
      <c r="M6" s="171"/>
      <c r="N6" s="139">
        <v>1</v>
      </c>
      <c r="O6" s="139"/>
      <c r="P6" s="139"/>
      <c r="Q6" s="171"/>
      <c r="R6" s="139"/>
      <c r="S6" s="139"/>
      <c r="T6" s="139"/>
      <c r="U6" s="171"/>
      <c r="V6" s="139"/>
      <c r="W6" s="139"/>
      <c r="X6" s="139"/>
      <c r="Y6" s="171"/>
      <c r="Z6" s="139"/>
      <c r="AA6" s="139"/>
      <c r="AB6" s="139"/>
      <c r="AC6" s="171"/>
      <c r="AD6" s="139"/>
      <c r="AE6" s="139"/>
      <c r="AF6" s="139"/>
      <c r="AG6" s="139"/>
      <c r="AH6" s="139"/>
      <c r="AI6" s="139"/>
      <c r="AJ6" s="139"/>
      <c r="AK6" s="171"/>
      <c r="AL6" s="139">
        <v>1</v>
      </c>
      <c r="AM6" s="139"/>
      <c r="AN6" s="139"/>
      <c r="AO6" s="171"/>
      <c r="AP6" s="139"/>
      <c r="AQ6" s="139"/>
      <c r="AR6" s="139"/>
      <c r="AS6" s="171"/>
      <c r="AT6" s="139"/>
      <c r="AU6" s="139"/>
      <c r="AV6" s="139"/>
      <c r="AW6" s="171"/>
      <c r="AX6" s="139">
        <v>1</v>
      </c>
      <c r="AY6" s="139"/>
      <c r="AZ6" s="139"/>
      <c r="BA6" s="171"/>
      <c r="BB6" s="139"/>
      <c r="BC6" s="139"/>
      <c r="BD6" s="139"/>
      <c r="BE6" s="171"/>
      <c r="BF6" s="139"/>
      <c r="BG6" s="139"/>
      <c r="BH6" s="139"/>
      <c r="BI6" s="171"/>
      <c r="BJ6" s="139">
        <v>1</v>
      </c>
      <c r="BK6" s="139"/>
      <c r="BL6" s="139"/>
      <c r="BM6" s="171"/>
      <c r="BN6" s="139"/>
      <c r="BO6" s="139"/>
      <c r="BP6" s="139"/>
      <c r="BQ6" s="171"/>
      <c r="BR6" s="139"/>
      <c r="BS6" s="139">
        <v>1</v>
      </c>
      <c r="BT6" s="139"/>
      <c r="BU6" s="171"/>
      <c r="BV6" s="139">
        <v>2</v>
      </c>
      <c r="BW6" s="139"/>
      <c r="BX6" s="74">
        <v>0.5</v>
      </c>
      <c r="BY6" s="171"/>
      <c r="BZ6" s="139"/>
      <c r="CA6" s="139"/>
      <c r="CB6" s="139"/>
      <c r="CC6" s="171"/>
      <c r="CD6" s="139"/>
      <c r="CE6" s="139"/>
      <c r="CF6" s="139"/>
      <c r="CG6" s="92"/>
      <c r="CH6" s="86"/>
      <c r="CI6" s="86"/>
      <c r="CJ6" s="86"/>
      <c r="CK6" s="88"/>
      <c r="CL6" s="86"/>
      <c r="CM6" s="86"/>
      <c r="CN6" s="86"/>
      <c r="CO6" s="88"/>
      <c r="CP6" s="149"/>
      <c r="CQ6" s="149"/>
      <c r="CR6" s="149"/>
      <c r="CS6" s="172"/>
      <c r="CT6" s="172"/>
      <c r="CU6" s="172"/>
      <c r="CV6" s="172"/>
      <c r="CW6" s="104"/>
      <c r="CX6" s="104"/>
      <c r="CY6" s="104"/>
      <c r="CZ6" s="104"/>
    </row>
    <row r="7" spans="1:104" ht="13.5" customHeight="1">
      <c r="A7" s="45"/>
      <c r="B7" s="24" t="s">
        <v>177</v>
      </c>
      <c r="C7" s="138" t="s">
        <v>52</v>
      </c>
      <c r="D7" s="139">
        <f t="shared" si="0"/>
        <v>5</v>
      </c>
      <c r="E7" s="139">
        <f t="shared" si="1"/>
      </c>
      <c r="F7" s="139">
        <f t="shared" si="2"/>
        <v>2</v>
      </c>
      <c r="H7" s="168">
        <f>D7*8+F7*8</f>
        <v>56</v>
      </c>
      <c r="I7" s="92"/>
      <c r="J7" s="139"/>
      <c r="K7" s="139"/>
      <c r="L7" s="139"/>
      <c r="M7" s="171"/>
      <c r="N7" s="139">
        <v>1</v>
      </c>
      <c r="O7" s="139"/>
      <c r="P7" s="139">
        <v>1</v>
      </c>
      <c r="Q7" s="171"/>
      <c r="R7" s="139"/>
      <c r="S7" s="139"/>
      <c r="T7" s="139"/>
      <c r="U7" s="171"/>
      <c r="V7" s="139"/>
      <c r="W7" s="139"/>
      <c r="X7" s="139"/>
      <c r="Y7" s="171"/>
      <c r="Z7" s="139"/>
      <c r="AA7" s="139"/>
      <c r="AB7" s="139"/>
      <c r="AC7" s="171"/>
      <c r="AD7" s="139"/>
      <c r="AE7" s="139"/>
      <c r="AF7" s="139"/>
      <c r="AG7" s="139"/>
      <c r="AH7" s="139"/>
      <c r="AI7" s="139"/>
      <c r="AJ7" s="139"/>
      <c r="AK7" s="171"/>
      <c r="AL7" s="139">
        <v>1</v>
      </c>
      <c r="AM7" s="139"/>
      <c r="AN7" s="139"/>
      <c r="AO7" s="171"/>
      <c r="AP7" s="139">
        <v>1</v>
      </c>
      <c r="AQ7" s="139"/>
      <c r="AR7" s="139"/>
      <c r="AS7" s="171"/>
      <c r="AT7" s="139"/>
      <c r="AU7" s="139"/>
      <c r="AV7" s="139"/>
      <c r="AW7" s="171"/>
      <c r="AX7" s="139">
        <v>2</v>
      </c>
      <c r="AY7" s="139"/>
      <c r="AZ7" s="139"/>
      <c r="BA7" s="171"/>
      <c r="BB7" s="139"/>
      <c r="BC7" s="139"/>
      <c r="BD7" s="139"/>
      <c r="BE7" s="171"/>
      <c r="BF7" s="139"/>
      <c r="BG7" s="139"/>
      <c r="BH7" s="139"/>
      <c r="BI7" s="171"/>
      <c r="BJ7" s="139"/>
      <c r="BK7" s="139"/>
      <c r="BL7" s="74"/>
      <c r="BM7" s="171"/>
      <c r="BN7" s="139"/>
      <c r="BO7" s="139"/>
      <c r="BP7" s="139">
        <v>1</v>
      </c>
      <c r="BQ7" s="171"/>
      <c r="BR7" s="139"/>
      <c r="BS7" s="139"/>
      <c r="BT7" s="139"/>
      <c r="BU7" s="171"/>
      <c r="BV7" s="139"/>
      <c r="BW7" s="139"/>
      <c r="BX7" s="139"/>
      <c r="BY7" s="171"/>
      <c r="BZ7" s="139"/>
      <c r="CA7" s="139"/>
      <c r="CB7" s="139"/>
      <c r="CC7" s="171"/>
      <c r="CD7" s="139"/>
      <c r="CE7" s="139"/>
      <c r="CF7" s="139"/>
      <c r="CG7" s="92"/>
      <c r="CH7" s="86"/>
      <c r="CI7" s="86"/>
      <c r="CJ7" s="86"/>
      <c r="CK7" s="88"/>
      <c r="CL7" s="86"/>
      <c r="CM7" s="86"/>
      <c r="CN7" s="86"/>
      <c r="CO7" s="88"/>
      <c r="CP7" s="149"/>
      <c r="CQ7" s="149"/>
      <c r="CR7" s="149"/>
      <c r="CS7" s="172"/>
      <c r="CT7" s="172"/>
      <c r="CU7" s="172"/>
      <c r="CV7" s="172"/>
      <c r="CW7" s="104"/>
      <c r="CX7" s="104"/>
      <c r="CY7" s="104"/>
      <c r="CZ7" s="104"/>
    </row>
    <row r="8" spans="1:104" ht="13.5" customHeight="1">
      <c r="A8" s="45"/>
      <c r="B8" s="24" t="s">
        <v>74</v>
      </c>
      <c r="C8" s="138" t="s">
        <v>60</v>
      </c>
      <c r="D8" s="85">
        <f t="shared" si="0"/>
        <v>6</v>
      </c>
      <c r="E8" s="74">
        <f t="shared" si="1"/>
      </c>
      <c r="F8" s="74">
        <f t="shared" si="2"/>
        <v>0.5</v>
      </c>
      <c r="H8" s="168">
        <f>D8*8+F8*8</f>
        <v>52</v>
      </c>
      <c r="I8" s="92"/>
      <c r="J8" s="139"/>
      <c r="K8" s="139"/>
      <c r="L8" s="74"/>
      <c r="M8" s="171"/>
      <c r="N8" s="139"/>
      <c r="O8" s="139"/>
      <c r="P8" s="139"/>
      <c r="Q8" s="171"/>
      <c r="R8" s="139"/>
      <c r="S8" s="139"/>
      <c r="T8" s="139"/>
      <c r="U8" s="171"/>
      <c r="V8" s="139"/>
      <c r="W8" s="139"/>
      <c r="X8" s="139"/>
      <c r="Y8" s="171"/>
      <c r="Z8" s="139"/>
      <c r="AA8" s="139"/>
      <c r="AB8" s="139"/>
      <c r="AC8" s="171"/>
      <c r="AD8" s="139"/>
      <c r="AE8" s="139"/>
      <c r="AF8" s="74"/>
      <c r="AG8" s="139"/>
      <c r="AH8" s="139">
        <v>1</v>
      </c>
      <c r="AI8" s="139"/>
      <c r="AJ8" s="139"/>
      <c r="AK8" s="171"/>
      <c r="AL8" s="139"/>
      <c r="AM8" s="139"/>
      <c r="AN8" s="139"/>
      <c r="AO8" s="171"/>
      <c r="AP8" s="139">
        <v>2</v>
      </c>
      <c r="AQ8" s="139"/>
      <c r="AR8" s="139"/>
      <c r="AS8" s="171"/>
      <c r="AT8" s="139"/>
      <c r="AU8" s="139"/>
      <c r="AV8" s="139"/>
      <c r="AW8" s="171"/>
      <c r="AX8" s="139"/>
      <c r="AY8" s="139"/>
      <c r="AZ8" s="139"/>
      <c r="BA8" s="171"/>
      <c r="BB8" s="139"/>
      <c r="BC8" s="139"/>
      <c r="BD8" s="139"/>
      <c r="BE8" s="171"/>
      <c r="BF8" s="139"/>
      <c r="BG8" s="139"/>
      <c r="BH8" s="139"/>
      <c r="BI8" s="171"/>
      <c r="BJ8" s="139">
        <v>2</v>
      </c>
      <c r="BK8" s="139"/>
      <c r="BL8" s="139"/>
      <c r="BM8" s="171"/>
      <c r="BN8" s="139"/>
      <c r="BO8" s="139"/>
      <c r="BP8" s="74">
        <v>0.5</v>
      </c>
      <c r="BQ8" s="171"/>
      <c r="BR8" s="139"/>
      <c r="BS8" s="139"/>
      <c r="BT8" s="139"/>
      <c r="BU8" s="171"/>
      <c r="BV8" s="139">
        <v>1</v>
      </c>
      <c r="BW8" s="139"/>
      <c r="BX8" s="139"/>
      <c r="BY8" s="171"/>
      <c r="BZ8" s="139"/>
      <c r="CA8" s="139"/>
      <c r="CB8" s="139"/>
      <c r="CC8" s="171"/>
      <c r="CD8" s="139"/>
      <c r="CE8" s="139"/>
      <c r="CF8" s="139"/>
      <c r="CG8" s="92"/>
      <c r="CH8" s="86"/>
      <c r="CI8" s="86"/>
      <c r="CJ8" s="86"/>
      <c r="CK8" s="88"/>
      <c r="CL8" s="86"/>
      <c r="CM8" s="86"/>
      <c r="CN8" s="86"/>
      <c r="CO8" s="88"/>
      <c r="CP8" s="149"/>
      <c r="CQ8" s="149"/>
      <c r="CR8" s="149"/>
      <c r="CS8" s="172"/>
      <c r="CT8" s="172"/>
      <c r="CU8" s="172"/>
      <c r="CV8" s="172"/>
      <c r="CW8" s="104"/>
      <c r="CX8" s="104"/>
      <c r="CY8" s="104"/>
      <c r="CZ8" s="104"/>
    </row>
    <row r="9" spans="1:104" ht="13.5" customHeight="1">
      <c r="A9" s="45"/>
      <c r="B9" s="24" t="s">
        <v>50</v>
      </c>
      <c r="C9" s="138" t="s">
        <v>46</v>
      </c>
      <c r="D9" s="139">
        <f t="shared" si="0"/>
        <v>5</v>
      </c>
      <c r="E9" s="139">
        <f t="shared" si="1"/>
      </c>
      <c r="F9" s="139">
        <f t="shared" si="2"/>
        <v>1</v>
      </c>
      <c r="H9" s="168">
        <f>D9*8+F9*8</f>
        <v>48</v>
      </c>
      <c r="I9" s="92"/>
      <c r="J9" s="139"/>
      <c r="K9" s="139"/>
      <c r="L9" s="74"/>
      <c r="M9" s="171"/>
      <c r="N9" s="139"/>
      <c r="O9" s="139"/>
      <c r="P9" s="139"/>
      <c r="Q9" s="171"/>
      <c r="R9" s="139"/>
      <c r="S9" s="139"/>
      <c r="T9" s="139"/>
      <c r="U9" s="171"/>
      <c r="V9" s="139"/>
      <c r="W9" s="139"/>
      <c r="X9" s="139"/>
      <c r="Y9" s="171"/>
      <c r="Z9" s="139"/>
      <c r="AA9" s="139"/>
      <c r="AB9" s="139"/>
      <c r="AC9" s="171"/>
      <c r="AD9" s="139"/>
      <c r="AE9" s="139"/>
      <c r="AF9" s="74"/>
      <c r="AG9" s="139"/>
      <c r="AH9" s="139"/>
      <c r="AI9" s="139"/>
      <c r="AJ9" s="139">
        <v>1</v>
      </c>
      <c r="AK9" s="171"/>
      <c r="AL9" s="139"/>
      <c r="AM9" s="139"/>
      <c r="AN9" s="139"/>
      <c r="AO9" s="171"/>
      <c r="AP9" s="139"/>
      <c r="AQ9" s="139"/>
      <c r="AR9" s="139"/>
      <c r="AS9" s="171"/>
      <c r="AT9" s="139"/>
      <c r="AU9" s="139"/>
      <c r="AV9" s="139"/>
      <c r="AW9" s="171"/>
      <c r="AX9" s="139"/>
      <c r="AY9" s="139"/>
      <c r="AZ9" s="139"/>
      <c r="BA9" s="171"/>
      <c r="BB9" s="139"/>
      <c r="BC9" s="139"/>
      <c r="BD9" s="139"/>
      <c r="BE9" s="171"/>
      <c r="BF9" s="139">
        <v>1</v>
      </c>
      <c r="BG9" s="139"/>
      <c r="BH9" s="139"/>
      <c r="BI9" s="171"/>
      <c r="BJ9" s="139">
        <v>1</v>
      </c>
      <c r="BK9" s="139"/>
      <c r="BL9" s="139"/>
      <c r="BM9" s="171"/>
      <c r="BN9" s="139"/>
      <c r="BO9" s="139"/>
      <c r="BP9" s="139"/>
      <c r="BQ9" s="171"/>
      <c r="BR9" s="139">
        <v>1</v>
      </c>
      <c r="BS9" s="139"/>
      <c r="BT9" s="139"/>
      <c r="BU9" s="171"/>
      <c r="BV9" s="139">
        <v>2</v>
      </c>
      <c r="BW9" s="139"/>
      <c r="BX9" s="139"/>
      <c r="BY9" s="171"/>
      <c r="BZ9" s="139"/>
      <c r="CA9" s="139"/>
      <c r="CB9" s="139"/>
      <c r="CC9" s="171"/>
      <c r="CD9" s="139"/>
      <c r="CE9" s="139"/>
      <c r="CF9" s="139"/>
      <c r="CG9" s="92"/>
      <c r="CH9" s="86"/>
      <c r="CI9" s="86"/>
      <c r="CJ9" s="86"/>
      <c r="CK9" s="88"/>
      <c r="CL9" s="86"/>
      <c r="CM9" s="86"/>
      <c r="CN9" s="86"/>
      <c r="CO9" s="88"/>
      <c r="CP9" s="149"/>
      <c r="CQ9" s="149"/>
      <c r="CR9" s="149"/>
      <c r="CS9" s="172"/>
      <c r="CT9" s="172"/>
      <c r="CU9" s="172"/>
      <c r="CV9" s="172"/>
      <c r="CW9" s="104"/>
      <c r="CX9" s="104"/>
      <c r="CY9" s="104"/>
      <c r="CZ9" s="104"/>
    </row>
    <row r="10" spans="1:104" ht="13.5" customHeight="1">
      <c r="A10" s="45"/>
      <c r="B10" s="24" t="s">
        <v>45</v>
      </c>
      <c r="C10" s="138" t="s">
        <v>46</v>
      </c>
      <c r="D10" s="139">
        <f t="shared" si="0"/>
        <v>3</v>
      </c>
      <c r="E10" s="139">
        <f t="shared" si="1"/>
      </c>
      <c r="F10" s="139">
        <f t="shared" si="2"/>
        <v>1.5</v>
      </c>
      <c r="H10" s="168">
        <f>D10*8+F10*8</f>
        <v>36</v>
      </c>
      <c r="I10" s="92"/>
      <c r="J10" s="139"/>
      <c r="K10" s="139"/>
      <c r="L10" s="74"/>
      <c r="M10" s="171"/>
      <c r="N10" s="139"/>
      <c r="O10" s="139"/>
      <c r="P10" s="139"/>
      <c r="Q10" s="171"/>
      <c r="R10" s="139"/>
      <c r="S10" s="139"/>
      <c r="T10" s="139"/>
      <c r="U10" s="171"/>
      <c r="V10" s="139"/>
      <c r="W10" s="139"/>
      <c r="X10" s="139"/>
      <c r="Y10" s="171"/>
      <c r="Z10" s="139"/>
      <c r="AA10" s="139"/>
      <c r="AB10" s="139"/>
      <c r="AC10" s="171"/>
      <c r="AD10" s="139"/>
      <c r="AE10" s="139"/>
      <c r="AF10" s="74"/>
      <c r="AG10" s="139"/>
      <c r="AH10" s="139"/>
      <c r="AI10" s="139"/>
      <c r="AJ10" s="139">
        <v>1</v>
      </c>
      <c r="AK10" s="171"/>
      <c r="AL10" s="139">
        <v>1</v>
      </c>
      <c r="AM10" s="139"/>
      <c r="AN10" s="139"/>
      <c r="AO10" s="171"/>
      <c r="AP10" s="139"/>
      <c r="AQ10" s="139"/>
      <c r="AR10" s="139"/>
      <c r="AS10" s="171"/>
      <c r="AT10" s="139">
        <v>1</v>
      </c>
      <c r="AU10" s="139"/>
      <c r="AV10" s="139"/>
      <c r="AW10" s="171"/>
      <c r="AX10" s="139"/>
      <c r="AY10" s="139"/>
      <c r="AZ10" s="139"/>
      <c r="BA10" s="171"/>
      <c r="BB10" s="139"/>
      <c r="BC10" s="139"/>
      <c r="BD10" s="139"/>
      <c r="BE10" s="171"/>
      <c r="BF10" s="139"/>
      <c r="BG10" s="139"/>
      <c r="BH10" s="139"/>
      <c r="BI10" s="171"/>
      <c r="BJ10" s="139"/>
      <c r="BK10" s="139"/>
      <c r="BL10" s="139"/>
      <c r="BM10" s="171"/>
      <c r="BN10" s="139">
        <v>1</v>
      </c>
      <c r="BO10" s="139"/>
      <c r="BP10" s="139"/>
      <c r="BQ10" s="171"/>
      <c r="BR10" s="139"/>
      <c r="BS10" s="139"/>
      <c r="BT10" s="139"/>
      <c r="BU10" s="171"/>
      <c r="BV10" s="139"/>
      <c r="BW10" s="139"/>
      <c r="BX10" s="74">
        <v>0.5</v>
      </c>
      <c r="BY10" s="171"/>
      <c r="BZ10" s="139"/>
      <c r="CA10" s="139"/>
      <c r="CB10" s="139"/>
      <c r="CC10" s="171"/>
      <c r="CD10" s="139"/>
      <c r="CE10" s="139"/>
      <c r="CF10" s="139"/>
      <c r="CG10" s="92"/>
      <c r="CH10" s="86"/>
      <c r="CI10" s="86"/>
      <c r="CJ10" s="86"/>
      <c r="CK10" s="88"/>
      <c r="CL10" s="86"/>
      <c r="CM10" s="86"/>
      <c r="CN10" s="86"/>
      <c r="CO10" s="88"/>
      <c r="CP10" s="149"/>
      <c r="CQ10" s="149"/>
      <c r="CR10" s="149"/>
      <c r="CS10" s="172"/>
      <c r="CT10" s="172"/>
      <c r="CU10" s="172"/>
      <c r="CV10" s="172"/>
      <c r="CW10" s="104"/>
      <c r="CX10" s="104"/>
      <c r="CY10" s="104"/>
      <c r="CZ10" s="104"/>
    </row>
    <row r="11" spans="1:104" ht="13.5" customHeight="1">
      <c r="A11" s="45"/>
      <c r="B11" s="24" t="s">
        <v>43</v>
      </c>
      <c r="C11" s="138" t="s">
        <v>44</v>
      </c>
      <c r="D11" s="139">
        <f t="shared" si="0"/>
        <v>4</v>
      </c>
      <c r="E11" s="139">
        <f t="shared" si="1"/>
      </c>
      <c r="F11" s="139">
        <f t="shared" si="2"/>
      </c>
      <c r="H11" s="168">
        <f>D11*8</f>
        <v>32</v>
      </c>
      <c r="I11" s="92"/>
      <c r="J11" s="139"/>
      <c r="K11" s="139"/>
      <c r="L11" s="74"/>
      <c r="M11" s="171"/>
      <c r="N11" s="139"/>
      <c r="O11" s="139"/>
      <c r="P11" s="139"/>
      <c r="Q11" s="171"/>
      <c r="R11" s="139"/>
      <c r="S11" s="139"/>
      <c r="T11" s="139"/>
      <c r="U11" s="171"/>
      <c r="V11" s="139"/>
      <c r="W11" s="139"/>
      <c r="X11" s="139"/>
      <c r="Y11" s="171"/>
      <c r="Z11" s="139">
        <v>1</v>
      </c>
      <c r="AA11" s="139"/>
      <c r="AB11" s="139"/>
      <c r="AC11" s="171"/>
      <c r="AD11" s="139"/>
      <c r="AE11" s="139"/>
      <c r="AF11" s="139"/>
      <c r="AG11" s="139"/>
      <c r="AH11" s="139"/>
      <c r="AI11" s="139"/>
      <c r="AJ11" s="139"/>
      <c r="AK11" s="171"/>
      <c r="AL11" s="139"/>
      <c r="AM11" s="139"/>
      <c r="AN11" s="139"/>
      <c r="AO11" s="171"/>
      <c r="AP11" s="139"/>
      <c r="AQ11" s="139"/>
      <c r="AR11" s="139"/>
      <c r="AS11" s="171"/>
      <c r="AT11" s="139">
        <v>1</v>
      </c>
      <c r="AU11" s="139"/>
      <c r="AV11" s="139"/>
      <c r="AW11" s="171"/>
      <c r="AX11" s="139">
        <v>1</v>
      </c>
      <c r="AY11" s="139"/>
      <c r="AZ11" s="139"/>
      <c r="BA11" s="171"/>
      <c r="BB11" s="139"/>
      <c r="BC11" s="139"/>
      <c r="BD11" s="139"/>
      <c r="BE11" s="171"/>
      <c r="BF11" s="139"/>
      <c r="BG11" s="139"/>
      <c r="BH11" s="139"/>
      <c r="BI11" s="171"/>
      <c r="BJ11" s="139"/>
      <c r="BK11" s="139"/>
      <c r="BL11" s="139"/>
      <c r="BM11" s="171"/>
      <c r="BN11" s="139"/>
      <c r="BO11" s="139"/>
      <c r="BP11" s="139"/>
      <c r="BQ11" s="171"/>
      <c r="BR11" s="139"/>
      <c r="BS11" s="139"/>
      <c r="BT11" s="139"/>
      <c r="BU11" s="171"/>
      <c r="BV11" s="139">
        <v>1</v>
      </c>
      <c r="BW11" s="139"/>
      <c r="BX11" s="139"/>
      <c r="BY11" s="171"/>
      <c r="BZ11" s="139"/>
      <c r="CA11" s="139"/>
      <c r="CB11" s="139"/>
      <c r="CC11" s="171"/>
      <c r="CD11" s="139"/>
      <c r="CE11" s="139"/>
      <c r="CF11" s="139"/>
      <c r="CG11" s="92"/>
      <c r="CH11" s="86"/>
      <c r="CI11" s="86"/>
      <c r="CJ11" s="86"/>
      <c r="CK11" s="88"/>
      <c r="CL11" s="86"/>
      <c r="CM11" s="86"/>
      <c r="CN11" s="86"/>
      <c r="CO11" s="88"/>
      <c r="CP11" s="149"/>
      <c r="CQ11" s="149"/>
      <c r="CR11" s="149"/>
      <c r="CS11" s="172"/>
      <c r="CT11" s="172"/>
      <c r="CU11" s="172"/>
      <c r="CV11" s="172"/>
      <c r="CW11" s="104"/>
      <c r="CX11" s="104"/>
      <c r="CY11" s="104"/>
      <c r="CZ11" s="104"/>
    </row>
    <row r="12" spans="1:104" ht="13.5" customHeight="1">
      <c r="A12" s="45"/>
      <c r="B12" s="24" t="s">
        <v>308</v>
      </c>
      <c r="C12" s="138" t="s">
        <v>144</v>
      </c>
      <c r="D12" s="139">
        <f t="shared" si="0"/>
        <v>4</v>
      </c>
      <c r="E12" s="139">
        <f t="shared" si="1"/>
      </c>
      <c r="F12" s="139">
        <f t="shared" si="2"/>
      </c>
      <c r="H12" s="168">
        <f>D12*8</f>
        <v>32</v>
      </c>
      <c r="I12" s="92"/>
      <c r="J12" s="139"/>
      <c r="K12" s="139"/>
      <c r="L12" s="74"/>
      <c r="M12" s="171"/>
      <c r="N12" s="139"/>
      <c r="O12" s="139"/>
      <c r="P12" s="139"/>
      <c r="Q12" s="171"/>
      <c r="R12" s="139"/>
      <c r="S12" s="139"/>
      <c r="T12" s="139"/>
      <c r="U12" s="171"/>
      <c r="V12" s="139"/>
      <c r="W12" s="139"/>
      <c r="X12" s="139"/>
      <c r="Y12" s="171"/>
      <c r="Z12" s="139"/>
      <c r="AA12" s="139"/>
      <c r="AB12" s="139"/>
      <c r="AC12" s="171"/>
      <c r="AD12" s="139"/>
      <c r="AE12" s="139"/>
      <c r="AF12" s="139"/>
      <c r="AG12" s="139"/>
      <c r="AH12" s="139"/>
      <c r="AI12" s="139"/>
      <c r="AJ12" s="139"/>
      <c r="AK12" s="171"/>
      <c r="AL12" s="139"/>
      <c r="AM12" s="139"/>
      <c r="AN12" s="139"/>
      <c r="AO12" s="171"/>
      <c r="AP12" s="139">
        <v>1</v>
      </c>
      <c r="AQ12" s="139"/>
      <c r="AR12" s="139"/>
      <c r="AS12" s="171"/>
      <c r="AT12" s="139"/>
      <c r="AU12" s="139"/>
      <c r="AV12" s="139"/>
      <c r="AW12" s="171"/>
      <c r="AX12" s="139"/>
      <c r="AY12" s="139"/>
      <c r="AZ12" s="139"/>
      <c r="BA12" s="171"/>
      <c r="BB12" s="139"/>
      <c r="BC12" s="139"/>
      <c r="BD12" s="139"/>
      <c r="BE12" s="171"/>
      <c r="BF12" s="139"/>
      <c r="BG12" s="139"/>
      <c r="BH12" s="139"/>
      <c r="BI12" s="171"/>
      <c r="BJ12" s="139">
        <v>1</v>
      </c>
      <c r="BK12" s="139"/>
      <c r="BL12" s="139"/>
      <c r="BM12" s="171"/>
      <c r="BN12" s="139">
        <v>1</v>
      </c>
      <c r="BO12" s="139"/>
      <c r="BP12" s="139"/>
      <c r="BQ12" s="171"/>
      <c r="BR12" s="139"/>
      <c r="BS12" s="139"/>
      <c r="BT12" s="139"/>
      <c r="BU12" s="171"/>
      <c r="BV12" s="139"/>
      <c r="BW12" s="139"/>
      <c r="BX12" s="139"/>
      <c r="BY12" s="171"/>
      <c r="BZ12" s="139">
        <v>1</v>
      </c>
      <c r="CA12" s="139"/>
      <c r="CB12" s="139"/>
      <c r="CC12" s="171"/>
      <c r="CD12" s="139"/>
      <c r="CE12" s="139"/>
      <c r="CF12" s="139"/>
      <c r="CG12" s="92"/>
      <c r="CH12" s="86"/>
      <c r="CI12" s="86"/>
      <c r="CJ12" s="86"/>
      <c r="CK12" s="88"/>
      <c r="CL12" s="86"/>
      <c r="CM12" s="86"/>
      <c r="CN12" s="86"/>
      <c r="CO12" s="88"/>
      <c r="CP12" s="149"/>
      <c r="CQ12" s="149"/>
      <c r="CR12" s="149"/>
      <c r="CS12" s="172"/>
      <c r="CT12" s="172"/>
      <c r="CU12" s="172"/>
      <c r="CV12" s="172"/>
      <c r="CW12" s="104"/>
      <c r="CX12" s="104"/>
      <c r="CY12" s="104"/>
      <c r="CZ12" s="104"/>
    </row>
    <row r="13" spans="1:104" ht="13.5" customHeight="1">
      <c r="A13" s="45"/>
      <c r="B13" s="24" t="s">
        <v>51</v>
      </c>
      <c r="C13" s="138" t="s">
        <v>52</v>
      </c>
      <c r="D13" s="139">
        <f t="shared" si="0"/>
        <v>4</v>
      </c>
      <c r="E13" s="139">
        <f t="shared" si="1"/>
      </c>
      <c r="F13" s="139">
        <f t="shared" si="2"/>
      </c>
      <c r="H13" s="168">
        <f>D13*8</f>
        <v>32</v>
      </c>
      <c r="I13" s="92"/>
      <c r="J13" s="139"/>
      <c r="K13" s="139"/>
      <c r="L13" s="139"/>
      <c r="M13" s="171"/>
      <c r="N13" s="139">
        <v>1</v>
      </c>
      <c r="O13" s="139"/>
      <c r="P13" s="139"/>
      <c r="Q13" s="171"/>
      <c r="R13" s="139"/>
      <c r="S13" s="139"/>
      <c r="T13" s="139"/>
      <c r="U13" s="171"/>
      <c r="V13" s="139"/>
      <c r="W13" s="139"/>
      <c r="X13" s="139"/>
      <c r="Y13" s="171"/>
      <c r="Z13" s="139"/>
      <c r="AA13" s="139"/>
      <c r="AB13" s="139"/>
      <c r="AC13" s="171"/>
      <c r="AD13" s="139"/>
      <c r="AE13" s="139"/>
      <c r="AF13" s="139"/>
      <c r="AG13" s="139"/>
      <c r="AH13" s="139"/>
      <c r="AI13" s="139"/>
      <c r="AJ13" s="139"/>
      <c r="AK13" s="171"/>
      <c r="AL13" s="139">
        <v>1</v>
      </c>
      <c r="AM13" s="139"/>
      <c r="AN13" s="139"/>
      <c r="AO13" s="171"/>
      <c r="AP13" s="139">
        <v>1</v>
      </c>
      <c r="AQ13" s="139"/>
      <c r="AR13" s="139"/>
      <c r="AS13" s="171"/>
      <c r="AT13" s="139">
        <v>1</v>
      </c>
      <c r="AU13" s="139"/>
      <c r="AV13" s="139"/>
      <c r="AW13" s="171"/>
      <c r="AX13" s="139"/>
      <c r="AY13" s="139"/>
      <c r="AZ13" s="139"/>
      <c r="BA13" s="171"/>
      <c r="BB13" s="139"/>
      <c r="BC13" s="139"/>
      <c r="BD13" s="139"/>
      <c r="BE13" s="171"/>
      <c r="BF13" s="139"/>
      <c r="BG13" s="139"/>
      <c r="BH13" s="139"/>
      <c r="BI13" s="171"/>
      <c r="BJ13" s="139"/>
      <c r="BK13" s="139"/>
      <c r="BL13" s="139"/>
      <c r="BM13" s="171"/>
      <c r="BN13" s="139"/>
      <c r="BO13" s="139"/>
      <c r="BP13" s="139"/>
      <c r="BQ13" s="171"/>
      <c r="BR13" s="139"/>
      <c r="BS13" s="139"/>
      <c r="BT13" s="139"/>
      <c r="BU13" s="171"/>
      <c r="BV13" s="139"/>
      <c r="BW13" s="139"/>
      <c r="BX13" s="139"/>
      <c r="BY13" s="171"/>
      <c r="BZ13" s="139"/>
      <c r="CA13" s="139"/>
      <c r="CB13" s="139"/>
      <c r="CC13" s="171"/>
      <c r="CD13" s="139"/>
      <c r="CE13" s="139"/>
      <c r="CF13" s="139"/>
      <c r="CG13" s="92"/>
      <c r="CH13" s="86"/>
      <c r="CI13" s="86"/>
      <c r="CJ13" s="86"/>
      <c r="CK13" s="88"/>
      <c r="CL13" s="86"/>
      <c r="CM13" s="86"/>
      <c r="CN13" s="86"/>
      <c r="CO13" s="88"/>
      <c r="CP13" s="149"/>
      <c r="CQ13" s="149"/>
      <c r="CR13" s="149"/>
      <c r="CS13" s="172"/>
      <c r="CT13" s="172"/>
      <c r="CU13" s="172"/>
      <c r="CV13" s="172"/>
      <c r="CW13" s="104"/>
      <c r="CX13" s="104"/>
      <c r="CY13" s="104"/>
      <c r="CZ13" s="104"/>
    </row>
    <row r="14" spans="1:104" ht="13.5" customHeight="1">
      <c r="A14" s="45"/>
      <c r="B14" s="24" t="s">
        <v>58</v>
      </c>
      <c r="C14" s="138" t="s">
        <v>54</v>
      </c>
      <c r="D14" s="139">
        <f t="shared" si="0"/>
        <v>4</v>
      </c>
      <c r="E14" s="139">
        <f t="shared" si="1"/>
      </c>
      <c r="F14" s="139">
        <f t="shared" si="2"/>
      </c>
      <c r="H14" s="168">
        <f>D14*8</f>
        <v>32</v>
      </c>
      <c r="I14" s="92"/>
      <c r="J14" s="139"/>
      <c r="K14" s="139"/>
      <c r="L14" s="139"/>
      <c r="M14" s="171"/>
      <c r="N14" s="139">
        <v>1</v>
      </c>
      <c r="O14" s="139"/>
      <c r="P14" s="139"/>
      <c r="Q14" s="171"/>
      <c r="R14" s="139"/>
      <c r="S14" s="139"/>
      <c r="T14" s="139"/>
      <c r="U14" s="171"/>
      <c r="V14" s="139"/>
      <c r="W14" s="139"/>
      <c r="X14" s="139"/>
      <c r="Y14" s="171"/>
      <c r="Z14" s="139"/>
      <c r="AA14" s="139"/>
      <c r="AB14" s="139"/>
      <c r="AC14" s="171"/>
      <c r="AD14" s="139"/>
      <c r="AE14" s="139"/>
      <c r="AF14" s="139"/>
      <c r="AG14" s="139"/>
      <c r="AH14" s="139"/>
      <c r="AI14" s="139"/>
      <c r="AJ14" s="139"/>
      <c r="AK14" s="171"/>
      <c r="AL14" s="139"/>
      <c r="AM14" s="139"/>
      <c r="AN14" s="139"/>
      <c r="AO14" s="171"/>
      <c r="AP14" s="139"/>
      <c r="AQ14" s="139"/>
      <c r="AR14" s="139"/>
      <c r="AS14" s="171"/>
      <c r="AT14" s="139"/>
      <c r="AU14" s="139"/>
      <c r="AV14" s="139"/>
      <c r="AW14" s="171"/>
      <c r="AX14" s="139"/>
      <c r="AY14" s="139"/>
      <c r="AZ14" s="139"/>
      <c r="BA14" s="171"/>
      <c r="BB14" s="139"/>
      <c r="BC14" s="139"/>
      <c r="BD14" s="139"/>
      <c r="BE14" s="171"/>
      <c r="BF14" s="139">
        <v>2</v>
      </c>
      <c r="BG14" s="139"/>
      <c r="BH14" s="139"/>
      <c r="BI14" s="171"/>
      <c r="BJ14" s="139"/>
      <c r="BK14" s="139"/>
      <c r="BL14" s="139"/>
      <c r="BM14" s="171"/>
      <c r="BN14" s="139"/>
      <c r="BO14" s="139"/>
      <c r="BP14" s="139"/>
      <c r="BQ14" s="171"/>
      <c r="BR14" s="139">
        <v>1</v>
      </c>
      <c r="BS14" s="139"/>
      <c r="BT14" s="139"/>
      <c r="BU14" s="171"/>
      <c r="BV14" s="139"/>
      <c r="BW14" s="139"/>
      <c r="BX14" s="139"/>
      <c r="BY14" s="171"/>
      <c r="BZ14" s="139"/>
      <c r="CA14" s="139"/>
      <c r="CB14" s="139"/>
      <c r="CC14" s="171"/>
      <c r="CD14" s="139"/>
      <c r="CE14" s="139"/>
      <c r="CF14" s="139"/>
      <c r="CG14" s="92"/>
      <c r="CH14" s="86"/>
      <c r="CI14" s="86"/>
      <c r="CJ14" s="86"/>
      <c r="CK14" s="88"/>
      <c r="CL14" s="86"/>
      <c r="CM14" s="86"/>
      <c r="CN14" s="86"/>
      <c r="CO14" s="88"/>
      <c r="CP14" s="149"/>
      <c r="CQ14" s="149"/>
      <c r="CR14" s="149"/>
      <c r="CS14" s="172"/>
      <c r="CT14" s="172"/>
      <c r="CU14" s="172"/>
      <c r="CV14" s="172"/>
      <c r="CW14" s="104"/>
      <c r="CX14" s="104"/>
      <c r="CY14" s="104"/>
      <c r="CZ14" s="104"/>
    </row>
    <row r="15" spans="1:104" ht="13.5" customHeight="1">
      <c r="A15" s="45"/>
      <c r="B15" s="24" t="s">
        <v>238</v>
      </c>
      <c r="C15" s="138" t="s">
        <v>46</v>
      </c>
      <c r="D15" s="139">
        <f t="shared" si="0"/>
        <v>2</v>
      </c>
      <c r="E15" s="139">
        <f t="shared" si="1"/>
      </c>
      <c r="F15" s="74">
        <f t="shared" si="2"/>
        <v>0.5</v>
      </c>
      <c r="H15" s="168">
        <f>D15*8+F15*8</f>
        <v>20</v>
      </c>
      <c r="I15" s="92"/>
      <c r="J15" s="139"/>
      <c r="K15" s="139"/>
      <c r="L15" s="74"/>
      <c r="M15" s="171"/>
      <c r="N15" s="139"/>
      <c r="O15" s="139"/>
      <c r="P15" s="139"/>
      <c r="Q15" s="171"/>
      <c r="R15" s="139"/>
      <c r="S15" s="139"/>
      <c r="T15" s="139"/>
      <c r="U15" s="171"/>
      <c r="V15" s="139"/>
      <c r="W15" s="139"/>
      <c r="X15" s="139"/>
      <c r="Y15" s="171"/>
      <c r="Z15" s="139">
        <v>1</v>
      </c>
      <c r="AA15" s="139"/>
      <c r="AB15" s="139"/>
      <c r="AC15" s="171"/>
      <c r="AD15" s="139">
        <v>1</v>
      </c>
      <c r="AE15" s="139"/>
      <c r="AF15" s="74">
        <v>0.5</v>
      </c>
      <c r="AG15" s="139"/>
      <c r="AH15" s="139"/>
      <c r="AI15" s="139"/>
      <c r="AJ15" s="139"/>
      <c r="AK15" s="171"/>
      <c r="AL15" s="139"/>
      <c r="AM15" s="139"/>
      <c r="AN15" s="139"/>
      <c r="AO15" s="171"/>
      <c r="AP15" s="139"/>
      <c r="AQ15" s="139"/>
      <c r="AR15" s="139"/>
      <c r="AS15" s="171"/>
      <c r="AT15" s="139"/>
      <c r="AU15" s="139"/>
      <c r="AV15" s="139"/>
      <c r="AW15" s="171"/>
      <c r="AX15" s="139"/>
      <c r="AY15" s="139"/>
      <c r="AZ15" s="139"/>
      <c r="BA15" s="171"/>
      <c r="BB15" s="139"/>
      <c r="BC15" s="139"/>
      <c r="BD15" s="139"/>
      <c r="BE15" s="171"/>
      <c r="BF15" s="139"/>
      <c r="BG15" s="139"/>
      <c r="BH15" s="139"/>
      <c r="BI15" s="171"/>
      <c r="BJ15" s="139"/>
      <c r="BK15" s="139"/>
      <c r="BL15" s="139"/>
      <c r="BM15" s="171"/>
      <c r="BN15" s="139"/>
      <c r="BO15" s="139"/>
      <c r="BP15" s="139"/>
      <c r="BQ15" s="171"/>
      <c r="BR15" s="139"/>
      <c r="BS15" s="139"/>
      <c r="BT15" s="139"/>
      <c r="BU15" s="171"/>
      <c r="BV15" s="139"/>
      <c r="BW15" s="139"/>
      <c r="BX15" s="139"/>
      <c r="BY15" s="171"/>
      <c r="BZ15" s="139"/>
      <c r="CA15" s="139"/>
      <c r="CB15" s="139"/>
      <c r="CC15" s="171"/>
      <c r="CD15" s="139"/>
      <c r="CE15" s="139"/>
      <c r="CF15" s="139"/>
      <c r="CG15" s="92"/>
      <c r="CH15" s="86"/>
      <c r="CI15" s="86"/>
      <c r="CJ15" s="86"/>
      <c r="CK15" s="88"/>
      <c r="CL15" s="86"/>
      <c r="CM15" s="86"/>
      <c r="CN15" s="86"/>
      <c r="CO15" s="88"/>
      <c r="CP15" s="149"/>
      <c r="CQ15" s="149"/>
      <c r="CR15" s="149"/>
      <c r="CS15" s="172"/>
      <c r="CT15" s="172"/>
      <c r="CU15" s="172"/>
      <c r="CV15" s="172"/>
      <c r="CW15" s="104"/>
      <c r="CX15" s="104"/>
      <c r="CY15" s="104"/>
      <c r="CZ15" s="104"/>
    </row>
    <row r="16" spans="1:104" ht="13.5" customHeight="1">
      <c r="A16" s="45"/>
      <c r="B16" s="24" t="s">
        <v>286</v>
      </c>
      <c r="C16" s="138" t="s">
        <v>287</v>
      </c>
      <c r="D16" s="139">
        <f t="shared" si="0"/>
        <v>1</v>
      </c>
      <c r="E16" s="139">
        <f t="shared" si="1"/>
      </c>
      <c r="F16" s="139">
        <f t="shared" si="2"/>
        <v>1</v>
      </c>
      <c r="H16" s="168">
        <f>D16*8+F16*8</f>
        <v>16</v>
      </c>
      <c r="I16" s="92"/>
      <c r="J16" s="139"/>
      <c r="K16" s="139"/>
      <c r="L16" s="74"/>
      <c r="M16" s="171"/>
      <c r="N16" s="139"/>
      <c r="O16" s="139"/>
      <c r="P16" s="139"/>
      <c r="Q16" s="171"/>
      <c r="R16" s="139"/>
      <c r="S16" s="139"/>
      <c r="T16" s="139"/>
      <c r="U16" s="171"/>
      <c r="V16" s="139"/>
      <c r="W16" s="139"/>
      <c r="X16" s="139"/>
      <c r="Y16" s="171"/>
      <c r="Z16" s="139"/>
      <c r="AA16" s="139"/>
      <c r="AB16" s="139"/>
      <c r="AC16" s="171"/>
      <c r="AD16" s="139"/>
      <c r="AE16" s="139"/>
      <c r="AF16" s="74"/>
      <c r="AG16" s="139"/>
      <c r="AH16" s="139"/>
      <c r="AI16" s="139"/>
      <c r="AJ16" s="139"/>
      <c r="AK16" s="171"/>
      <c r="AL16" s="139"/>
      <c r="AM16" s="139"/>
      <c r="AN16" s="139"/>
      <c r="AO16" s="171"/>
      <c r="AP16" s="139"/>
      <c r="AQ16" s="139"/>
      <c r="AR16" s="139"/>
      <c r="AS16" s="171"/>
      <c r="AT16" s="139"/>
      <c r="AU16" s="139"/>
      <c r="AV16" s="139"/>
      <c r="AW16" s="171"/>
      <c r="AX16" s="139"/>
      <c r="AY16" s="139"/>
      <c r="AZ16" s="139"/>
      <c r="BA16" s="171"/>
      <c r="BB16" s="139">
        <v>1</v>
      </c>
      <c r="BC16" s="139"/>
      <c r="BD16" s="139"/>
      <c r="BE16" s="171"/>
      <c r="BF16" s="139"/>
      <c r="BG16" s="139"/>
      <c r="BH16" s="139">
        <v>1</v>
      </c>
      <c r="BI16" s="171"/>
      <c r="BJ16" s="139"/>
      <c r="BK16" s="139"/>
      <c r="BL16" s="139"/>
      <c r="BM16" s="171"/>
      <c r="BN16" s="139"/>
      <c r="BO16" s="139"/>
      <c r="BP16" s="139"/>
      <c r="BQ16" s="171"/>
      <c r="BR16" s="139"/>
      <c r="BS16" s="139"/>
      <c r="BT16" s="139"/>
      <c r="BU16" s="171"/>
      <c r="BV16" s="139"/>
      <c r="BW16" s="139"/>
      <c r="BX16" s="139"/>
      <c r="BY16" s="171"/>
      <c r="BZ16" s="139"/>
      <c r="CA16" s="139"/>
      <c r="CB16" s="139"/>
      <c r="CC16" s="171"/>
      <c r="CD16" s="139"/>
      <c r="CE16" s="139"/>
      <c r="CF16" s="139"/>
      <c r="CG16" s="92"/>
      <c r="CH16" s="86"/>
      <c r="CI16" s="86"/>
      <c r="CJ16" s="86"/>
      <c r="CK16" s="88"/>
      <c r="CL16" s="86"/>
      <c r="CM16" s="86"/>
      <c r="CN16" s="86"/>
      <c r="CO16" s="88"/>
      <c r="CP16" s="149"/>
      <c r="CQ16" s="149"/>
      <c r="CR16" s="149"/>
      <c r="CS16" s="172"/>
      <c r="CT16" s="172"/>
      <c r="CU16" s="172"/>
      <c r="CV16" s="172"/>
      <c r="CW16" s="104"/>
      <c r="CX16" s="104"/>
      <c r="CY16" s="104"/>
      <c r="CZ16" s="104"/>
    </row>
    <row r="17" spans="1:104" ht="13.5" customHeight="1">
      <c r="A17" s="45"/>
      <c r="B17" s="24" t="s">
        <v>55</v>
      </c>
      <c r="C17" s="138" t="s">
        <v>44</v>
      </c>
      <c r="D17" s="139">
        <f t="shared" si="0"/>
        <v>2</v>
      </c>
      <c r="E17" s="139">
        <f t="shared" si="1"/>
      </c>
      <c r="F17" s="139">
        <f t="shared" si="2"/>
      </c>
      <c r="H17" s="168">
        <f>D17*8</f>
        <v>16</v>
      </c>
      <c r="I17" s="92"/>
      <c r="J17" s="139">
        <v>1</v>
      </c>
      <c r="K17" s="139"/>
      <c r="L17" s="139"/>
      <c r="M17" s="171"/>
      <c r="N17" s="139"/>
      <c r="O17" s="139"/>
      <c r="P17" s="139"/>
      <c r="Q17" s="171"/>
      <c r="R17" s="139"/>
      <c r="S17" s="139"/>
      <c r="T17" s="139"/>
      <c r="U17" s="171"/>
      <c r="V17" s="139"/>
      <c r="W17" s="139"/>
      <c r="X17" s="139"/>
      <c r="Y17" s="171"/>
      <c r="Z17" s="139"/>
      <c r="AA17" s="139"/>
      <c r="AB17" s="139"/>
      <c r="AC17" s="171"/>
      <c r="AD17" s="139"/>
      <c r="AE17" s="139"/>
      <c r="AF17" s="139"/>
      <c r="AG17" s="139"/>
      <c r="AH17" s="139">
        <v>1</v>
      </c>
      <c r="AI17" s="139"/>
      <c r="AJ17" s="139"/>
      <c r="AK17" s="171"/>
      <c r="AL17" s="139"/>
      <c r="AM17" s="139"/>
      <c r="AN17" s="139"/>
      <c r="AO17" s="171"/>
      <c r="AP17" s="139"/>
      <c r="AQ17" s="139"/>
      <c r="AR17" s="139"/>
      <c r="AS17" s="171"/>
      <c r="AT17" s="139"/>
      <c r="AU17" s="139"/>
      <c r="AV17" s="139"/>
      <c r="AW17" s="171"/>
      <c r="AX17" s="139"/>
      <c r="AY17" s="139"/>
      <c r="AZ17" s="139"/>
      <c r="BA17" s="171"/>
      <c r="BB17" s="139"/>
      <c r="BC17" s="139"/>
      <c r="BD17" s="139"/>
      <c r="BE17" s="171"/>
      <c r="BF17" s="139"/>
      <c r="BG17" s="139"/>
      <c r="BH17" s="139"/>
      <c r="BI17" s="171"/>
      <c r="BJ17" s="139"/>
      <c r="BK17" s="139"/>
      <c r="BL17" s="139"/>
      <c r="BM17" s="171"/>
      <c r="BN17" s="139"/>
      <c r="BO17" s="139"/>
      <c r="BP17" s="139"/>
      <c r="BQ17" s="171"/>
      <c r="BR17" s="139"/>
      <c r="BS17" s="139"/>
      <c r="BT17" s="139"/>
      <c r="BU17" s="171"/>
      <c r="BV17" s="139"/>
      <c r="BW17" s="139"/>
      <c r="BX17" s="139"/>
      <c r="BY17" s="171"/>
      <c r="BZ17" s="139"/>
      <c r="CA17" s="139"/>
      <c r="CB17" s="139"/>
      <c r="CC17" s="171"/>
      <c r="CD17" s="139"/>
      <c r="CE17" s="139"/>
      <c r="CF17" s="139"/>
      <c r="CG17" s="92"/>
      <c r="CH17" s="86"/>
      <c r="CI17" s="86"/>
      <c r="CJ17" s="86"/>
      <c r="CK17" s="88"/>
      <c r="CL17" s="86"/>
      <c r="CM17" s="86"/>
      <c r="CN17" s="86"/>
      <c r="CO17" s="88"/>
      <c r="CP17" s="149"/>
      <c r="CQ17" s="149"/>
      <c r="CR17" s="149"/>
      <c r="CS17" s="172"/>
      <c r="CT17" s="172"/>
      <c r="CU17" s="172"/>
      <c r="CV17" s="172"/>
      <c r="CW17" s="104"/>
      <c r="CX17" s="104"/>
      <c r="CY17" s="104"/>
      <c r="CZ17" s="104"/>
    </row>
    <row r="18" spans="1:104" ht="13.5" customHeight="1">
      <c r="A18" s="45"/>
      <c r="B18" s="24" t="s">
        <v>165</v>
      </c>
      <c r="C18" s="138" t="s">
        <v>46</v>
      </c>
      <c r="D18" s="139">
        <f t="shared" si="0"/>
        <v>2</v>
      </c>
      <c r="E18" s="139">
        <f t="shared" si="1"/>
      </c>
      <c r="F18" s="139">
        <f t="shared" si="2"/>
      </c>
      <c r="H18" s="168">
        <f>D18*8</f>
        <v>16</v>
      </c>
      <c r="I18" s="92"/>
      <c r="J18" s="139"/>
      <c r="K18" s="139"/>
      <c r="L18" s="74"/>
      <c r="M18" s="171"/>
      <c r="N18" s="139"/>
      <c r="O18" s="139"/>
      <c r="P18" s="139"/>
      <c r="Q18" s="171"/>
      <c r="R18" s="139"/>
      <c r="S18" s="139"/>
      <c r="T18" s="139"/>
      <c r="U18" s="171"/>
      <c r="V18" s="139"/>
      <c r="W18" s="139"/>
      <c r="X18" s="139"/>
      <c r="Y18" s="171"/>
      <c r="Z18" s="139"/>
      <c r="AA18" s="139"/>
      <c r="AB18" s="139"/>
      <c r="AC18" s="171"/>
      <c r="AD18" s="139"/>
      <c r="AE18" s="139"/>
      <c r="AF18" s="74"/>
      <c r="AG18" s="139"/>
      <c r="AH18" s="139"/>
      <c r="AI18" s="139"/>
      <c r="AJ18" s="139"/>
      <c r="AK18" s="171"/>
      <c r="AL18" s="139"/>
      <c r="AM18" s="139"/>
      <c r="AN18" s="139"/>
      <c r="AO18" s="171"/>
      <c r="AP18" s="139"/>
      <c r="AQ18" s="139"/>
      <c r="AR18" s="139"/>
      <c r="AS18" s="171"/>
      <c r="AT18" s="139"/>
      <c r="AU18" s="139"/>
      <c r="AV18" s="139"/>
      <c r="AW18" s="171"/>
      <c r="AX18" s="139"/>
      <c r="AY18" s="139"/>
      <c r="AZ18" s="139"/>
      <c r="BA18" s="171"/>
      <c r="BB18" s="139"/>
      <c r="BC18" s="139"/>
      <c r="BD18" s="139"/>
      <c r="BE18" s="171"/>
      <c r="BF18" s="139"/>
      <c r="BG18" s="139"/>
      <c r="BH18" s="139"/>
      <c r="BI18" s="171"/>
      <c r="BJ18" s="139"/>
      <c r="BK18" s="139"/>
      <c r="BL18" s="139"/>
      <c r="BM18" s="171"/>
      <c r="BN18" s="139">
        <v>1</v>
      </c>
      <c r="BO18" s="139"/>
      <c r="BP18" s="139"/>
      <c r="BQ18" s="171"/>
      <c r="BR18" s="139">
        <v>1</v>
      </c>
      <c r="BS18" s="139"/>
      <c r="BT18" s="139"/>
      <c r="BU18" s="171"/>
      <c r="BV18" s="139"/>
      <c r="BW18" s="139"/>
      <c r="BX18" s="139"/>
      <c r="BY18" s="171"/>
      <c r="BZ18" s="139"/>
      <c r="CA18" s="139"/>
      <c r="CB18" s="139"/>
      <c r="CC18" s="171"/>
      <c r="CD18" s="139"/>
      <c r="CE18" s="139"/>
      <c r="CF18" s="139"/>
      <c r="CG18" s="92"/>
      <c r="CH18" s="86"/>
      <c r="CI18" s="86"/>
      <c r="CJ18" s="86"/>
      <c r="CK18" s="88"/>
      <c r="CL18" s="86"/>
      <c r="CM18" s="86"/>
      <c r="CN18" s="86"/>
      <c r="CO18" s="88"/>
      <c r="CP18" s="149"/>
      <c r="CQ18" s="149"/>
      <c r="CR18" s="149"/>
      <c r="CS18" s="172"/>
      <c r="CT18" s="172"/>
      <c r="CU18" s="172"/>
      <c r="CV18" s="172"/>
      <c r="CW18" s="104"/>
      <c r="CX18" s="104"/>
      <c r="CY18" s="104"/>
      <c r="CZ18" s="104"/>
    </row>
    <row r="19" spans="1:104" ht="13.5" customHeight="1">
      <c r="A19" s="45"/>
      <c r="B19" s="24" t="s">
        <v>59</v>
      </c>
      <c r="C19" s="138" t="s">
        <v>60</v>
      </c>
      <c r="D19" s="139">
        <f t="shared" si="0"/>
        <v>1</v>
      </c>
      <c r="E19" s="139">
        <f t="shared" si="1"/>
      </c>
      <c r="F19" s="139">
        <f t="shared" si="2"/>
      </c>
      <c r="H19" s="168">
        <f>D19*8</f>
        <v>8</v>
      </c>
      <c r="I19" s="92"/>
      <c r="J19" s="139"/>
      <c r="K19" s="139"/>
      <c r="L19" s="139"/>
      <c r="M19" s="171"/>
      <c r="N19" s="139"/>
      <c r="O19" s="139"/>
      <c r="P19" s="139"/>
      <c r="Q19" s="171"/>
      <c r="R19" s="139"/>
      <c r="S19" s="139"/>
      <c r="T19" s="139"/>
      <c r="U19" s="171"/>
      <c r="V19" s="139"/>
      <c r="W19" s="139"/>
      <c r="X19" s="139"/>
      <c r="Y19" s="171"/>
      <c r="Z19" s="139"/>
      <c r="AA19" s="139"/>
      <c r="AB19" s="139"/>
      <c r="AC19" s="171"/>
      <c r="AD19" s="139"/>
      <c r="AE19" s="139"/>
      <c r="AF19" s="139"/>
      <c r="AG19" s="139"/>
      <c r="AH19" s="139"/>
      <c r="AI19" s="139"/>
      <c r="AJ19" s="139"/>
      <c r="AK19" s="171"/>
      <c r="AL19" s="139"/>
      <c r="AM19" s="139"/>
      <c r="AN19" s="139"/>
      <c r="AO19" s="171"/>
      <c r="AP19" s="139"/>
      <c r="AQ19" s="139"/>
      <c r="AR19" s="139"/>
      <c r="AS19" s="171"/>
      <c r="AT19" s="139"/>
      <c r="AU19" s="139"/>
      <c r="AV19" s="139"/>
      <c r="AW19" s="171"/>
      <c r="AX19" s="139">
        <v>1</v>
      </c>
      <c r="AY19" s="139"/>
      <c r="AZ19" s="139"/>
      <c r="BA19" s="171"/>
      <c r="BB19" s="139"/>
      <c r="BC19" s="139"/>
      <c r="BD19" s="139"/>
      <c r="BE19" s="171"/>
      <c r="BF19" s="139"/>
      <c r="BG19" s="139"/>
      <c r="BH19" s="139"/>
      <c r="BI19" s="171"/>
      <c r="BJ19" s="139"/>
      <c r="BK19" s="139"/>
      <c r="BL19" s="139"/>
      <c r="BM19" s="171"/>
      <c r="BN19" s="139"/>
      <c r="BO19" s="139"/>
      <c r="BP19" s="139"/>
      <c r="BQ19" s="171"/>
      <c r="BR19" s="139"/>
      <c r="BS19" s="139"/>
      <c r="BT19" s="139"/>
      <c r="BU19" s="171"/>
      <c r="BV19" s="139"/>
      <c r="BW19" s="139"/>
      <c r="BX19" s="139"/>
      <c r="BY19" s="171"/>
      <c r="BZ19" s="139"/>
      <c r="CA19" s="139"/>
      <c r="CB19" s="139"/>
      <c r="CC19" s="171"/>
      <c r="CD19" s="139"/>
      <c r="CE19" s="139"/>
      <c r="CF19" s="139"/>
      <c r="CG19" s="92"/>
      <c r="CH19" s="86"/>
      <c r="CI19" s="86"/>
      <c r="CJ19" s="86"/>
      <c r="CK19" s="88"/>
      <c r="CL19" s="86"/>
      <c r="CM19" s="86"/>
      <c r="CN19" s="86"/>
      <c r="CO19" s="88"/>
      <c r="CP19" s="149"/>
      <c r="CQ19" s="149"/>
      <c r="CR19" s="149"/>
      <c r="CS19" s="172"/>
      <c r="CT19" s="172"/>
      <c r="CU19" s="172"/>
      <c r="CV19" s="172"/>
      <c r="CW19" s="104"/>
      <c r="CX19" s="104"/>
      <c r="CY19" s="104"/>
      <c r="CZ19" s="104"/>
    </row>
    <row r="20" spans="1:104" ht="13.5" customHeight="1">
      <c r="A20" s="45"/>
      <c r="B20" s="24" t="s">
        <v>370</v>
      </c>
      <c r="C20" s="138" t="s">
        <v>144</v>
      </c>
      <c r="D20" s="139">
        <f t="shared" si="0"/>
      </c>
      <c r="E20" s="139">
        <f t="shared" si="1"/>
      </c>
      <c r="F20" s="74">
        <f t="shared" si="2"/>
        <v>0.5</v>
      </c>
      <c r="H20" s="168">
        <f>F20*8</f>
        <v>4</v>
      </c>
      <c r="I20" s="92"/>
      <c r="J20" s="139"/>
      <c r="K20" s="139"/>
      <c r="L20" s="74"/>
      <c r="M20" s="171"/>
      <c r="N20" s="139"/>
      <c r="O20" s="139"/>
      <c r="P20" s="139"/>
      <c r="Q20" s="171"/>
      <c r="R20" s="139"/>
      <c r="S20" s="139"/>
      <c r="T20" s="139"/>
      <c r="U20" s="171"/>
      <c r="V20" s="139"/>
      <c r="W20" s="139"/>
      <c r="X20" s="139"/>
      <c r="Y20" s="171"/>
      <c r="Z20" s="139"/>
      <c r="AA20" s="139"/>
      <c r="AB20" s="139"/>
      <c r="AC20" s="171"/>
      <c r="AD20" s="139"/>
      <c r="AE20" s="139"/>
      <c r="AF20" s="74"/>
      <c r="AG20" s="139"/>
      <c r="AH20" s="139"/>
      <c r="AI20" s="139"/>
      <c r="AJ20" s="139"/>
      <c r="AK20" s="171"/>
      <c r="AL20" s="139"/>
      <c r="AM20" s="139"/>
      <c r="AN20" s="139"/>
      <c r="AO20" s="171"/>
      <c r="AP20" s="139"/>
      <c r="AQ20" s="139"/>
      <c r="AR20" s="139"/>
      <c r="AS20" s="171"/>
      <c r="AT20" s="139"/>
      <c r="AU20" s="139"/>
      <c r="AV20" s="139"/>
      <c r="AW20" s="171"/>
      <c r="AX20" s="139"/>
      <c r="AY20" s="139"/>
      <c r="AZ20" s="139"/>
      <c r="BA20" s="171"/>
      <c r="BB20" s="139"/>
      <c r="BC20" s="139"/>
      <c r="BD20" s="139"/>
      <c r="BE20" s="171"/>
      <c r="BF20" s="139"/>
      <c r="BG20" s="139"/>
      <c r="BH20" s="139"/>
      <c r="BI20" s="171"/>
      <c r="BJ20" s="139"/>
      <c r="BK20" s="139"/>
      <c r="BL20" s="139"/>
      <c r="BM20" s="171"/>
      <c r="BN20" s="139"/>
      <c r="BO20" s="139"/>
      <c r="BP20" s="74">
        <v>0.5</v>
      </c>
      <c r="BQ20" s="171"/>
      <c r="BR20" s="139"/>
      <c r="BS20" s="139"/>
      <c r="BT20" s="139"/>
      <c r="BU20" s="171"/>
      <c r="BV20" s="139"/>
      <c r="BW20" s="139"/>
      <c r="BX20" s="139"/>
      <c r="BY20" s="171"/>
      <c r="BZ20" s="139"/>
      <c r="CA20" s="139"/>
      <c r="CB20" s="139"/>
      <c r="CC20" s="171"/>
      <c r="CD20" s="139"/>
      <c r="CE20" s="139"/>
      <c r="CF20" s="139"/>
      <c r="CG20" s="92"/>
      <c r="CH20" s="86"/>
      <c r="CI20" s="86"/>
      <c r="CJ20" s="86"/>
      <c r="CK20" s="88"/>
      <c r="CL20" s="86"/>
      <c r="CM20" s="86"/>
      <c r="CN20" s="86"/>
      <c r="CO20" s="88"/>
      <c r="CP20" s="149"/>
      <c r="CQ20" s="149"/>
      <c r="CR20" s="149"/>
      <c r="CS20" s="172"/>
      <c r="CT20" s="172"/>
      <c r="CU20" s="172"/>
      <c r="CV20" s="172"/>
      <c r="CW20" s="104"/>
      <c r="CX20" s="104"/>
      <c r="CY20" s="104"/>
      <c r="CZ20" s="104"/>
    </row>
    <row r="21" spans="2:104" ht="13.5" customHeight="1">
      <c r="B21" s="61"/>
      <c r="C21" s="173" t="s">
        <v>123</v>
      </c>
      <c r="D21" s="60">
        <f>IF(SUM(D4:D20)&lt;1,"",SUM(D4:D20))</f>
        <v>66</v>
      </c>
      <c r="E21" s="60">
        <f>IF(SUM(E4:E20)&lt;1,"",SUM(E4:E20))</f>
        <v>3</v>
      </c>
      <c r="F21" s="60">
        <f>IF(SUM(F4:F20)&lt;1,"",SUM(F4:F20))</f>
        <v>11</v>
      </c>
      <c r="H21" s="174"/>
      <c r="I21" s="92"/>
      <c r="J21" s="175">
        <f>IF(SUM(J4:J20)&lt;1,"-",SUM(J4:J20))</f>
        <v>3</v>
      </c>
      <c r="K21" s="175" t="str">
        <f>IF(SUM(K4:K20)&lt;1,"-",SUM(K4:K20))</f>
        <v>-</v>
      </c>
      <c r="L21" s="175" t="str">
        <f>IF(SUM(L4:L20)&lt;1,"-",SUM(L4:L20))</f>
        <v>-</v>
      </c>
      <c r="M21" s="176"/>
      <c r="N21" s="175">
        <f>IF(SUM(N4:N20)&lt;1,"-",SUM(N4:N20))</f>
        <v>6</v>
      </c>
      <c r="O21" s="175" t="str">
        <f>IF(SUM(O4:O20)&lt;1,"-",SUM(O4:O20))</f>
        <v>-</v>
      </c>
      <c r="P21" s="175">
        <f>IF(SUM(P4:P20)&lt;1,"-",SUM(P4:P20))</f>
        <v>2</v>
      </c>
      <c r="Q21" s="176"/>
      <c r="R21" s="175" t="str">
        <f>IF(SUM(R4:R20)&lt;1,"-",SUM(R4:R20))</f>
        <v>-</v>
      </c>
      <c r="S21" s="175" t="str">
        <f>IF(SUM(S4:S20)&lt;1,"-",SUM(S4:S20))</f>
        <v>-</v>
      </c>
      <c r="T21" s="175" t="str">
        <f>IF(SUM(T4:T20)&lt;1,"-",SUM(T4:T20))</f>
        <v>-</v>
      </c>
      <c r="U21" s="176"/>
      <c r="V21" s="175" t="str">
        <f>IF(SUM(V4:V20)&lt;1,"-",SUM(V4:V20))</f>
        <v>-</v>
      </c>
      <c r="W21" s="175" t="str">
        <f>IF(SUM(W4:W20)&lt;1,"-",SUM(W4:W20))</f>
        <v>-</v>
      </c>
      <c r="X21" s="175" t="str">
        <f>IF(SUM(X4:X20)&lt;1,"-",SUM(X4:X20))</f>
        <v>-</v>
      </c>
      <c r="Y21" s="176"/>
      <c r="Z21" s="175">
        <f>IF(SUM(Z4:Z20)&lt;1,"-",SUM(Z4:Z20))</f>
        <v>3</v>
      </c>
      <c r="AA21" s="175">
        <f>IF(SUM(AA4:AA20)&lt;1,"-",SUM(AA4:AA20))</f>
        <v>1</v>
      </c>
      <c r="AB21" s="175" t="str">
        <f>IF(SUM(AB4:AB20)&lt;1,"-",SUM(AB4:AB20))</f>
        <v>-</v>
      </c>
      <c r="AC21" s="176"/>
      <c r="AD21" s="175">
        <f>IF(SUM(AD4:AD20)&lt;1,"-",SUM(AD4:AD20))</f>
        <v>3</v>
      </c>
      <c r="AE21" s="175" t="str">
        <f>IF(SUM(AE4:AE20)&lt;1,"-",SUM(AE4:AE20))</f>
        <v>-</v>
      </c>
      <c r="AF21" s="175">
        <f>IF(SUM(AF4:AF20)&lt;1,"-",SUM(AF4:AF20))</f>
        <v>1</v>
      </c>
      <c r="AG21" s="175"/>
      <c r="AH21" s="175">
        <f>IF(SUM(AH4:AH20)&lt;1,"-",SUM(AH4:AH20))</f>
        <v>4</v>
      </c>
      <c r="AI21" s="175" t="str">
        <f>IF(SUM(AI4:AI20)&lt;1,"-",SUM(AI4:AI20))</f>
        <v>-</v>
      </c>
      <c r="AJ21" s="175">
        <f>IF(SUM(AJ4:AJ20)&lt;1,"-",SUM(AJ4:AJ20))</f>
        <v>2</v>
      </c>
      <c r="AK21" s="176"/>
      <c r="AL21" s="175">
        <f>IF(SUM(AL4:AL20)&lt;1,"-",SUM(AL4:AL20))</f>
        <v>4</v>
      </c>
      <c r="AM21" s="175" t="str">
        <f>IF(SUM(AM4:AM20)&lt;1,"-",SUM(AM4:AM20))</f>
        <v>-</v>
      </c>
      <c r="AN21" s="175" t="str">
        <f>IF(SUM(AN4:AN20)&lt;1,"-",SUM(AN4:AN20))</f>
        <v>-</v>
      </c>
      <c r="AO21" s="176"/>
      <c r="AP21" s="175">
        <f>IF(SUM(AP4:AP20)&lt;1,"-",SUM(AP4:AP20))</f>
        <v>6</v>
      </c>
      <c r="AQ21" s="175" t="str">
        <f>IF(SUM(AQ4:AQ20)&lt;1,"-",SUM(AQ4:AQ20))</f>
        <v>-</v>
      </c>
      <c r="AR21" s="175">
        <f>IF(SUM(AR4:AR20)&lt;1,"-",SUM(AR4:AR20))</f>
        <v>1</v>
      </c>
      <c r="AS21" s="176"/>
      <c r="AT21" s="175">
        <f>IF(SUM(AT4:AT20)&lt;1,"-",SUM(AT4:AT20))</f>
        <v>4</v>
      </c>
      <c r="AU21" s="175" t="str">
        <f>IF(SUM(AU4:AU20)&lt;1,"-",SUM(AU4:AU20))</f>
        <v>-</v>
      </c>
      <c r="AV21" s="175" t="str">
        <f>IF(SUM(AV4:AV20)&lt;1,"-",SUM(AV4:AV20))</f>
        <v>-</v>
      </c>
      <c r="AW21" s="176"/>
      <c r="AX21" s="175">
        <f>IF(SUM(AX4:AX20)&lt;1,"-",SUM(AX4:AX20))</f>
        <v>7</v>
      </c>
      <c r="AY21" s="175" t="str">
        <f>IF(SUM(AY4:AY20)&lt;1,"-",SUM(AY4:AY20))</f>
        <v>-</v>
      </c>
      <c r="AZ21" s="175" t="str">
        <f>IF(SUM(AZ4:AZ20)&lt;1,"-",SUM(AZ4:AZ20))</f>
        <v>-</v>
      </c>
      <c r="BA21" s="176"/>
      <c r="BB21" s="175">
        <f>IF(SUM(BB4:BB20)&lt;1,"-",SUM(BB4:BB20))</f>
        <v>2</v>
      </c>
      <c r="BC21" s="175" t="str">
        <f>IF(SUM(BC4:BC20)&lt;1,"-",SUM(BC4:BC20))</f>
        <v>-</v>
      </c>
      <c r="BD21" s="175" t="str">
        <f>IF(SUM(BD4:BD20)&lt;1,"-",SUM(BD4:BD20))</f>
        <v>-</v>
      </c>
      <c r="BE21" s="176"/>
      <c r="BF21" s="175">
        <f>IF(SUM(BF4:BF20)&lt;1,"-",SUM(BF4:BF20))</f>
        <v>3</v>
      </c>
      <c r="BG21" s="175">
        <f>IF(SUM(BG4:BG20)&lt;1,"-",SUM(BG4:BG20))</f>
        <v>1</v>
      </c>
      <c r="BH21" s="175">
        <f>IF(SUM(BH4:BH20)&lt;1,"-",SUM(BH4:BH20))</f>
        <v>1</v>
      </c>
      <c r="BI21" s="176"/>
      <c r="BJ21" s="175">
        <f>IF(SUM(BJ4:BJ20)&lt;1,"-",SUM(BJ4:BJ20))</f>
        <v>6</v>
      </c>
      <c r="BK21" s="175" t="str">
        <f>IF(SUM(BK4:BK20)&lt;1,"-",SUM(BK4:BK20))</f>
        <v>-</v>
      </c>
      <c r="BL21" s="175" t="str">
        <f>IF(SUM(BL4:BL20)&lt;1,"-",SUM(BL4:BL20))</f>
        <v>-</v>
      </c>
      <c r="BM21" s="176"/>
      <c r="BN21" s="175">
        <f>IF(SUM(BN4:BN20)&lt;1,"-",SUM(BN4:BN20))</f>
        <v>4</v>
      </c>
      <c r="BO21" s="175" t="str">
        <f>IF(SUM(BO4:BO20)&lt;1,"-",SUM(BO4:BO20))</f>
        <v>-</v>
      </c>
      <c r="BP21" s="175">
        <f>IF(SUM(BP4:BP20)&lt;1,"-",SUM(BP4:BP20))</f>
        <v>2</v>
      </c>
      <c r="BQ21" s="176"/>
      <c r="BR21" s="175">
        <f>IF(SUM(BR4:BR20)&lt;1,"-",SUM(BR4:BR20))</f>
        <v>4</v>
      </c>
      <c r="BS21" s="175">
        <f>IF(SUM(BS4:BS20)&lt;1,"-",SUM(BS4:BS20))</f>
        <v>1</v>
      </c>
      <c r="BT21" s="175" t="str">
        <f>IF(SUM(BT4:BT20)&lt;1,"-",SUM(BT4:BT20))</f>
        <v>-</v>
      </c>
      <c r="BU21" s="176"/>
      <c r="BV21" s="175">
        <f>IF(SUM(BV4:BV20)&lt;1,"-",SUM(BV4:BV20))</f>
        <v>6</v>
      </c>
      <c r="BW21" s="175" t="str">
        <f>IF(SUM(BW4:BW20)&lt;1,"-",SUM(BW4:BW20))</f>
        <v>-</v>
      </c>
      <c r="BX21" s="175">
        <f>IF(SUM(BX4:BX20)&lt;1,"-",SUM(BX4:BX20))</f>
        <v>2</v>
      </c>
      <c r="BY21" s="176"/>
      <c r="BZ21" s="175">
        <f>IF(SUM(BZ4:BZ20)&lt;1,"-",SUM(BZ4:BZ20))</f>
        <v>1</v>
      </c>
      <c r="CA21" s="175" t="str">
        <f>IF(SUM(CA4:CA20)&lt;1,"-",SUM(CA4:CA20))</f>
        <v>-</v>
      </c>
      <c r="CB21" s="175" t="str">
        <f>IF(SUM(CB4:CB20)&lt;1,"-",SUM(CB4:CB20))</f>
        <v>-</v>
      </c>
      <c r="CC21" s="176"/>
      <c r="CD21" s="175" t="str">
        <f>IF(SUM(CD4:CD20)&lt;1,"-",SUM(CD4:CD20))</f>
        <v>-</v>
      </c>
      <c r="CE21" s="175" t="str">
        <f>IF(SUM(CE4:CE20)&lt;1,"-",SUM(CE4:CE20))</f>
        <v>-</v>
      </c>
      <c r="CF21" s="175" t="str">
        <f>IF(SUM(CF4:CF20)&lt;1,"-",SUM(CF4:CF20))</f>
        <v>-</v>
      </c>
      <c r="CG21" s="83"/>
      <c r="CH21" s="86"/>
      <c r="CI21" s="86"/>
      <c r="CJ21" s="86"/>
      <c r="CK21" s="135"/>
      <c r="CL21" s="86"/>
      <c r="CM21" s="86"/>
      <c r="CN21" s="86"/>
      <c r="CO21" s="135"/>
      <c r="CP21" s="149"/>
      <c r="CQ21" s="149"/>
      <c r="CR21" s="149"/>
      <c r="CS21" s="177"/>
      <c r="CT21" s="177"/>
      <c r="CU21" s="172"/>
      <c r="CV21" s="177"/>
      <c r="CW21" s="104"/>
      <c r="CX21" s="104"/>
      <c r="CY21" s="104"/>
      <c r="CZ21" s="104"/>
    </row>
    <row r="22" spans="13:80" ht="13.5" customHeight="1">
      <c r="M22" s="115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BN22" s="10"/>
      <c r="BO22" s="10"/>
      <c r="BP22" s="10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</row>
    <row r="23" spans="2:80" ht="13.5" customHeight="1">
      <c r="B23" s="99" t="s">
        <v>124</v>
      </c>
      <c r="C23" s="104"/>
      <c r="M23" s="115"/>
      <c r="BY23" s="149"/>
      <c r="BZ23" s="149"/>
      <c r="CA23" s="149"/>
      <c r="CB23" s="149"/>
    </row>
    <row r="24" spans="2:80" ht="13.5" customHeight="1">
      <c r="B24" s="106" t="s">
        <v>125</v>
      </c>
      <c r="C24" s="104"/>
      <c r="M24" s="45"/>
      <c r="BY24" s="149"/>
      <c r="BZ24" s="149"/>
      <c r="CA24" s="149"/>
      <c r="CB24" s="149"/>
    </row>
    <row r="25" spans="2:13" ht="13.5" customHeight="1">
      <c r="B25" s="106" t="s">
        <v>126</v>
      </c>
      <c r="C25" s="104"/>
      <c r="M25" s="45"/>
    </row>
    <row r="26" spans="2:13" ht="13.5" customHeight="1">
      <c r="B26" s="402" t="s">
        <v>127</v>
      </c>
      <c r="C26" s="403"/>
      <c r="D26" s="403"/>
      <c r="E26" s="403"/>
      <c r="M26" s="45"/>
    </row>
    <row r="27" spans="2:13" ht="13.5" customHeight="1">
      <c r="B27" s="402" t="s">
        <v>128</v>
      </c>
      <c r="C27" s="396"/>
      <c r="M27" s="45"/>
    </row>
    <row r="28" spans="2:13" ht="13.5" customHeight="1">
      <c r="B28" s="106"/>
      <c r="M28" s="45"/>
    </row>
    <row r="29" spans="2:13" ht="13.5" customHeight="1">
      <c r="B29" s="247"/>
      <c r="M29" s="45"/>
    </row>
    <row r="30" spans="2:13" ht="13.5" customHeight="1">
      <c r="B30" s="248"/>
      <c r="M30" s="45"/>
    </row>
    <row r="31" spans="2:13" ht="13.5" customHeight="1">
      <c r="B31" s="106"/>
      <c r="M31" s="45"/>
    </row>
    <row r="32" spans="2:13" ht="13.5" customHeight="1">
      <c r="B32" s="106"/>
      <c r="M32" s="45"/>
    </row>
    <row r="33" spans="2:13" ht="13.5" customHeight="1">
      <c r="B33" s="106"/>
      <c r="M33" s="45"/>
    </row>
    <row r="34" spans="2:13" ht="13.5" customHeight="1">
      <c r="B34" s="106"/>
      <c r="M34" s="45"/>
    </row>
    <row r="35" spans="2:13" ht="13.5" customHeight="1">
      <c r="B35" s="106"/>
      <c r="M35" s="45"/>
    </row>
    <row r="36" spans="2:13" ht="13.5" customHeight="1">
      <c r="B36" s="106"/>
      <c r="M36" s="45"/>
    </row>
    <row r="37" spans="2:13" ht="13.5" customHeight="1">
      <c r="B37" s="106"/>
      <c r="F37" s="250"/>
      <c r="M37" s="45"/>
    </row>
    <row r="38" spans="2:13" ht="13.5" customHeight="1">
      <c r="B38" s="106"/>
      <c r="M38" s="45"/>
    </row>
    <row r="39" spans="2:13" ht="13.5" customHeight="1">
      <c r="B39" s="106"/>
      <c r="M39" s="45"/>
    </row>
    <row r="40" spans="2:13" ht="13.5" customHeight="1">
      <c r="B40" s="106"/>
      <c r="M40" s="45"/>
    </row>
    <row r="41" spans="2:13" ht="13.5" customHeight="1">
      <c r="B41" s="106"/>
      <c r="M41" s="45"/>
    </row>
    <row r="42" spans="2:13" ht="13.5" customHeight="1">
      <c r="B42" s="106"/>
      <c r="M42" s="45"/>
    </row>
    <row r="43" spans="2:13" ht="13.5" customHeight="1">
      <c r="B43" s="106"/>
      <c r="M43" s="45"/>
    </row>
    <row r="44" spans="2:13" ht="13.5" customHeight="1">
      <c r="B44" s="106"/>
      <c r="M44" s="45"/>
    </row>
    <row r="45" spans="2:13" ht="13.5" customHeight="1">
      <c r="B45" s="106"/>
      <c r="M45" s="45"/>
    </row>
    <row r="46" spans="2:13" ht="13.5" customHeight="1">
      <c r="B46" s="106"/>
      <c r="M46" s="45"/>
    </row>
    <row r="47" spans="2:13" ht="13.5" customHeight="1">
      <c r="B47" s="106"/>
      <c r="M47" s="45"/>
    </row>
    <row r="48" spans="2:13" ht="13.5" customHeight="1">
      <c r="B48" s="106"/>
      <c r="M48" s="45"/>
    </row>
    <row r="49" spans="2:13" ht="13.5" customHeight="1">
      <c r="B49" s="106"/>
      <c r="M49" s="45"/>
    </row>
    <row r="50" spans="2:13" ht="13.5" customHeight="1">
      <c r="B50" s="106"/>
      <c r="M50" s="45"/>
    </row>
    <row r="51" spans="2:13" ht="13.5" customHeight="1">
      <c r="B51" s="106"/>
      <c r="M51" s="45"/>
    </row>
    <row r="52" spans="2:13" ht="13.5" customHeight="1">
      <c r="B52" s="106"/>
      <c r="M52" s="45"/>
    </row>
    <row r="53" spans="2:13" ht="13.5" customHeight="1">
      <c r="B53" s="106"/>
      <c r="M53" s="45"/>
    </row>
    <row r="54" spans="2:13" ht="13.5" customHeight="1">
      <c r="B54" s="106"/>
      <c r="M54" s="45"/>
    </row>
    <row r="55" spans="2:13" ht="13.5" customHeight="1">
      <c r="B55" s="106"/>
      <c r="M55" s="45"/>
    </row>
    <row r="56" spans="2:13" ht="13.5" customHeight="1">
      <c r="B56" s="106"/>
      <c r="M56" s="45"/>
    </row>
    <row r="57" spans="2:13" ht="13.5" customHeight="1">
      <c r="B57" s="106"/>
      <c r="M57" s="45"/>
    </row>
    <row r="58" spans="2:13" ht="13.5" customHeight="1">
      <c r="B58" s="106"/>
      <c r="M58" s="45"/>
    </row>
    <row r="59" spans="2:13" ht="13.5" customHeight="1">
      <c r="B59" s="106"/>
      <c r="M59" s="45"/>
    </row>
    <row r="60" spans="2:13" ht="13.5" customHeight="1">
      <c r="B60" s="106"/>
      <c r="M60" s="45"/>
    </row>
    <row r="61" spans="2:13" ht="13.5" customHeight="1">
      <c r="B61" s="106"/>
      <c r="M61" s="45"/>
    </row>
    <row r="62" spans="2:13" ht="13.5" customHeight="1">
      <c r="B62" s="106"/>
      <c r="M62" s="45"/>
    </row>
    <row r="63" spans="2:13" ht="13.5" customHeight="1">
      <c r="B63" s="106"/>
      <c r="M63" s="45"/>
    </row>
    <row r="64" spans="2:13" ht="13.5" customHeight="1">
      <c r="B64" s="106"/>
      <c r="M64" s="45"/>
    </row>
    <row r="65" spans="2:13" ht="13.5" customHeight="1">
      <c r="B65" s="106"/>
      <c r="M65" s="45"/>
    </row>
    <row r="66" spans="2:3" ht="12.75">
      <c r="B66" s="104"/>
      <c r="C66" s="104"/>
    </row>
    <row r="67" ht="12.75">
      <c r="B67" s="106"/>
    </row>
    <row r="79" spans="1:104" ht="13.5" customHeight="1">
      <c r="A79" s="45"/>
      <c r="CG79" s="88"/>
      <c r="CH79" s="149"/>
      <c r="CI79" s="149"/>
      <c r="CJ79" s="149"/>
      <c r="CK79" s="88"/>
      <c r="CL79" s="149"/>
      <c r="CM79" s="149"/>
      <c r="CN79" s="149"/>
      <c r="CO79" s="88"/>
      <c r="CP79" s="149"/>
      <c r="CQ79" s="149"/>
      <c r="CR79" s="149"/>
      <c r="CS79" s="172"/>
      <c r="CT79" s="172"/>
      <c r="CU79" s="172"/>
      <c r="CV79" s="172"/>
      <c r="CW79" s="104"/>
      <c r="CX79" s="104"/>
      <c r="CY79" s="104"/>
      <c r="CZ79" s="104"/>
    </row>
    <row r="80" spans="1:104" ht="13.5" customHeight="1">
      <c r="A80" s="45"/>
      <c r="CG80" s="88"/>
      <c r="CH80" s="149"/>
      <c r="CI80" s="149"/>
      <c r="CJ80" s="149"/>
      <c r="CK80" s="88"/>
      <c r="CL80" s="149"/>
      <c r="CM80" s="149"/>
      <c r="CN80" s="149"/>
      <c r="CO80" s="88"/>
      <c r="CP80" s="149"/>
      <c r="CQ80" s="149"/>
      <c r="CR80" s="149"/>
      <c r="CS80" s="172"/>
      <c r="CT80" s="172"/>
      <c r="CU80" s="172"/>
      <c r="CV80" s="172"/>
      <c r="CW80" s="104"/>
      <c r="CX80" s="104"/>
      <c r="CY80" s="104"/>
      <c r="CZ80" s="104"/>
    </row>
    <row r="81" spans="1:104" ht="13.5" customHeight="1">
      <c r="A81" s="45"/>
      <c r="CG81" s="88"/>
      <c r="CH81" s="149"/>
      <c r="CI81" s="149"/>
      <c r="CJ81" s="149"/>
      <c r="CK81" s="88"/>
      <c r="CL81" s="149"/>
      <c r="CM81" s="149"/>
      <c r="CN81" s="149"/>
      <c r="CO81" s="88"/>
      <c r="CP81" s="149"/>
      <c r="CQ81" s="149"/>
      <c r="CR81" s="149"/>
      <c r="CS81" s="172"/>
      <c r="CT81" s="172"/>
      <c r="CU81" s="172"/>
      <c r="CV81" s="172"/>
      <c r="CW81" s="104"/>
      <c r="CX81" s="104"/>
      <c r="CY81" s="104"/>
      <c r="CZ81" s="104"/>
    </row>
    <row r="82" spans="1:104" ht="13.5" customHeight="1">
      <c r="A82" s="45"/>
      <c r="CG82" s="88"/>
      <c r="CH82" s="149"/>
      <c r="CI82" s="149"/>
      <c r="CJ82" s="149"/>
      <c r="CK82" s="88"/>
      <c r="CL82" s="149"/>
      <c r="CM82" s="149"/>
      <c r="CN82" s="149"/>
      <c r="CO82" s="88"/>
      <c r="CP82" s="149"/>
      <c r="CQ82" s="149"/>
      <c r="CR82" s="149"/>
      <c r="CS82" s="172"/>
      <c r="CT82" s="172"/>
      <c r="CU82" s="172"/>
      <c r="CV82" s="172"/>
      <c r="CW82" s="104"/>
      <c r="CX82" s="104"/>
      <c r="CY82" s="104"/>
      <c r="CZ82" s="104"/>
    </row>
    <row r="83" spans="1:104" ht="13.5" customHeight="1">
      <c r="A83" s="45"/>
      <c r="CG83" s="88"/>
      <c r="CH83" s="149"/>
      <c r="CI83" s="149"/>
      <c r="CJ83" s="149"/>
      <c r="CK83" s="88"/>
      <c r="CL83" s="149"/>
      <c r="CM83" s="149"/>
      <c r="CN83" s="149"/>
      <c r="CO83" s="88"/>
      <c r="CP83" s="149"/>
      <c r="CQ83" s="149"/>
      <c r="CR83" s="149"/>
      <c r="CS83" s="172"/>
      <c r="CT83" s="172"/>
      <c r="CU83" s="172"/>
      <c r="CV83" s="172"/>
      <c r="CW83" s="104"/>
      <c r="CX83" s="104"/>
      <c r="CY83" s="104"/>
      <c r="CZ83" s="104"/>
    </row>
  </sheetData>
  <mergeCells count="2">
    <mergeCell ref="B26:E26"/>
    <mergeCell ref="B27:C27"/>
  </mergeCells>
  <printOptions/>
  <pageMargins left="0.75" right="0.75" top="1" bottom="1" header="0.5" footer="0.5"/>
  <pageSetup orientation="portrait" paperSize="9" r:id="rId1"/>
  <ignoredErrors>
    <ignoredError sqref="AW3 AW1 CL22:CN33 AL1:AV3 AK1 AK3 D1:AJ3 CO21:IV33 CH1:CK1 B21:B28 B31:B33 CO3 A1:A6 A21:A33 CL1:CO1 DA1:IV6 B84:CF65536 CP1:CZ3 A41:A65536 CG41:IV65536 B41:CF73 B1:C2 AX1:BY3 BZ3 BZ1 CA1:CC3 CD3 CD1 CE1:CG3 C21:CG33 CH22:CK33" evalError="1" formula="1"/>
    <ignoredError sqref="B3:C3 A34:IV40 B74:CF83 B29:B30 A7:A11 A14:A20 CO2 AK2 AW2 DA14:IV20 DA7:IV11 H5:H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showGridLines="0" showRowColHeaders="0" workbookViewId="0" topLeftCell="A1">
      <selection activeCell="A106" sqref="A106"/>
    </sheetView>
  </sheetViews>
  <sheetFormatPr defaultColWidth="9.140625" defaultRowHeight="12.75"/>
  <cols>
    <col min="1" max="1" width="1.8515625" style="3" customWidth="1"/>
    <col min="2" max="2" width="4.7109375" style="3" customWidth="1"/>
    <col min="3" max="3" width="5.28125" style="3" customWidth="1"/>
    <col min="4" max="6" width="21.28125" style="3" customWidth="1"/>
    <col min="7" max="7" width="35.00390625" style="3" customWidth="1"/>
    <col min="8" max="16384" width="9.140625" style="3" customWidth="1"/>
  </cols>
  <sheetData>
    <row r="1" ht="13.5" customHeight="1"/>
    <row r="2" spans="2:6" ht="13.5" customHeight="1">
      <c r="B2" s="404" t="s">
        <v>129</v>
      </c>
      <c r="C2" s="405"/>
      <c r="D2" s="405"/>
      <c r="E2" s="406"/>
      <c r="F2" s="407"/>
    </row>
    <row r="3" spans="2:6" ht="3" customHeight="1">
      <c r="B3" s="200"/>
      <c r="C3" s="201"/>
      <c r="D3" s="201"/>
      <c r="E3" s="201"/>
      <c r="F3" s="201"/>
    </row>
    <row r="4" spans="2:6" ht="13.5" customHeight="1">
      <c r="B4" s="202" t="s">
        <v>130</v>
      </c>
      <c r="C4" s="202" t="s">
        <v>131</v>
      </c>
      <c r="D4" s="393" t="s">
        <v>132</v>
      </c>
      <c r="E4" s="408"/>
      <c r="F4" s="4" t="s">
        <v>133</v>
      </c>
    </row>
    <row r="5" spans="2:7" ht="13.5" customHeight="1">
      <c r="B5" s="203">
        <v>1</v>
      </c>
      <c r="C5" s="204"/>
      <c r="D5" s="205"/>
      <c r="E5" s="206"/>
      <c r="F5" s="206"/>
      <c r="G5" s="207"/>
    </row>
    <row r="6" spans="2:7" ht="13.5" customHeight="1">
      <c r="B6" s="208">
        <v>2</v>
      </c>
      <c r="C6" s="77"/>
      <c r="D6" s="205"/>
      <c r="E6" s="205"/>
      <c r="F6" s="206"/>
      <c r="G6" s="209"/>
    </row>
    <row r="7" spans="2:6" ht="13.5" customHeight="1">
      <c r="B7" s="208">
        <v>3</v>
      </c>
      <c r="C7" s="77"/>
      <c r="D7" s="205"/>
      <c r="E7" s="205"/>
      <c r="F7" s="206"/>
    </row>
    <row r="8" spans="2:7" ht="13.5" customHeight="1">
      <c r="B8" s="208">
        <v>4</v>
      </c>
      <c r="C8" s="77"/>
      <c r="D8" s="205"/>
      <c r="E8" s="206"/>
      <c r="F8" s="206"/>
      <c r="G8" s="207"/>
    </row>
    <row r="9" spans="2:7" ht="13.5" customHeight="1">
      <c r="B9" s="208">
        <v>5</v>
      </c>
      <c r="C9" s="77"/>
      <c r="D9" s="205"/>
      <c r="E9" s="205"/>
      <c r="F9" s="206"/>
      <c r="G9" s="209"/>
    </row>
    <row r="10" spans="2:7" ht="13.5" customHeight="1">
      <c r="B10" s="208">
        <v>6</v>
      </c>
      <c r="C10" s="77"/>
      <c r="D10" s="206"/>
      <c r="E10" s="205"/>
      <c r="F10" s="206"/>
      <c r="G10" s="210"/>
    </row>
    <row r="11" spans="2:6" ht="13.5" customHeight="1">
      <c r="B11" s="208">
        <v>7</v>
      </c>
      <c r="C11" s="77"/>
      <c r="D11" s="206"/>
      <c r="E11" s="206"/>
      <c r="F11" s="206"/>
    </row>
    <row r="12" spans="2:6" ht="13.5" customHeight="1">
      <c r="B12" s="208">
        <v>8</v>
      </c>
      <c r="C12" s="77"/>
      <c r="D12" s="205"/>
      <c r="E12" s="205"/>
      <c r="F12" s="206"/>
    </row>
    <row r="13" spans="2:6" ht="13.5" customHeight="1">
      <c r="B13" s="208">
        <v>9</v>
      </c>
      <c r="C13" s="77"/>
      <c r="D13" s="205"/>
      <c r="E13" s="205"/>
      <c r="F13" s="206"/>
    </row>
    <row r="14" spans="2:7" ht="13.5" customHeight="1">
      <c r="B14" s="211">
        <v>10</v>
      </c>
      <c r="C14" s="212"/>
      <c r="D14" s="213"/>
      <c r="E14" s="251"/>
      <c r="F14" s="214"/>
      <c r="G14" s="207"/>
    </row>
  </sheetData>
  <mergeCells count="2">
    <mergeCell ref="B2:F2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68"/>
  <sheetViews>
    <sheetView showGridLines="0" showRowColHeaders="0" workbookViewId="0" topLeftCell="A1">
      <selection activeCell="A104" sqref="A104"/>
    </sheetView>
  </sheetViews>
  <sheetFormatPr defaultColWidth="9.140625" defaultRowHeight="12" customHeight="1"/>
  <cols>
    <col min="1" max="1" width="4.140625" style="3" customWidth="1"/>
    <col min="2" max="2" width="3.00390625" style="3" customWidth="1"/>
    <col min="3" max="3" width="20.140625" style="3" customWidth="1"/>
    <col min="4" max="4" width="16.7109375" style="3" customWidth="1"/>
    <col min="5" max="5" width="6.421875" style="3" customWidth="1"/>
    <col min="6" max="6" width="3.00390625" style="3" customWidth="1"/>
    <col min="7" max="7" width="1.8515625" style="215" customWidth="1"/>
    <col min="8" max="8" width="3.00390625" style="3" customWidth="1"/>
    <col min="9" max="9" width="20.140625" style="3" customWidth="1"/>
    <col min="10" max="10" width="16.7109375" style="3" customWidth="1"/>
    <col min="11" max="11" width="5.28125" style="3" customWidth="1"/>
    <col min="12" max="12" width="3.00390625" style="3" customWidth="1"/>
    <col min="13" max="13" width="1.8515625" style="3" customWidth="1"/>
    <col min="14" max="14" width="23.00390625" style="3" customWidth="1"/>
    <col min="15" max="16" width="5.28125" style="3" customWidth="1"/>
    <col min="17" max="17" width="3.00390625" style="3" customWidth="1"/>
    <col min="18" max="16384" width="9.140625" style="3" customWidth="1"/>
  </cols>
  <sheetData>
    <row r="1" ht="13.5" customHeight="1"/>
    <row r="2" spans="2:40" ht="13.5" customHeight="1">
      <c r="B2" s="216"/>
      <c r="C2" s="217" t="s">
        <v>28</v>
      </c>
      <c r="D2" s="2"/>
      <c r="E2" s="2"/>
      <c r="F2" s="31"/>
      <c r="G2" s="218"/>
      <c r="H2" s="31"/>
      <c r="I2" s="31"/>
      <c r="J2" s="31"/>
      <c r="K2" s="31"/>
      <c r="L2" s="31"/>
      <c r="M2" s="31"/>
      <c r="N2" s="31"/>
      <c r="O2" s="31"/>
      <c r="P2" s="31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45"/>
      <c r="AN2" s="45"/>
    </row>
    <row r="3" spans="2:31" ht="13.5" customHeight="1">
      <c r="B3" s="230"/>
      <c r="C3" s="112"/>
      <c r="D3" s="112"/>
      <c r="E3" s="112"/>
      <c r="F3" s="231"/>
      <c r="G3" s="92"/>
      <c r="H3" s="271"/>
      <c r="I3" s="272"/>
      <c r="J3" s="272"/>
      <c r="K3" s="273"/>
      <c r="L3" s="231"/>
      <c r="M3" s="31"/>
      <c r="N3" s="130" t="s">
        <v>28</v>
      </c>
      <c r="O3" s="224"/>
      <c r="P3" s="225"/>
      <c r="Q3" s="115"/>
      <c r="R3" s="115"/>
      <c r="S3" s="115"/>
      <c r="T3" s="115"/>
      <c r="U3" s="115"/>
      <c r="V3" s="15"/>
      <c r="W3" s="115"/>
      <c r="X3" s="115"/>
      <c r="Y3" s="115"/>
      <c r="Z3" s="115"/>
      <c r="AA3" s="16"/>
      <c r="AB3" s="15"/>
      <c r="AC3" s="115"/>
      <c r="AD3" s="115"/>
      <c r="AE3" s="115"/>
    </row>
    <row r="4" spans="2:31" ht="13.5" customHeight="1">
      <c r="B4" s="232"/>
      <c r="C4" s="233" t="str">
        <f>Fixtures!B3</f>
        <v>Sun 27 Apr</v>
      </c>
      <c r="D4" s="234"/>
      <c r="E4" s="234"/>
      <c r="F4" s="235"/>
      <c r="G4" s="92"/>
      <c r="H4" s="232"/>
      <c r="I4" s="233" t="str">
        <f>Fixtures!B14</f>
        <v>Sun 06 Jul</v>
      </c>
      <c r="J4" s="234"/>
      <c r="K4" s="234"/>
      <c r="L4" s="26"/>
      <c r="M4" s="31"/>
      <c r="N4" s="24" t="s">
        <v>114</v>
      </c>
      <c r="O4" s="138" t="s">
        <v>54</v>
      </c>
      <c r="P4" s="139">
        <v>2</v>
      </c>
      <c r="Q4" s="115"/>
      <c r="R4" s="115"/>
      <c r="S4" s="115"/>
      <c r="T4" s="115"/>
      <c r="U4" s="115"/>
      <c r="V4" s="15"/>
      <c r="W4" s="115"/>
      <c r="X4" s="115"/>
      <c r="Y4" s="115"/>
      <c r="Z4" s="115"/>
      <c r="AA4" s="16"/>
      <c r="AB4" s="16"/>
      <c r="AC4" s="115"/>
      <c r="AD4" s="115"/>
      <c r="AE4" s="115"/>
    </row>
    <row r="5" spans="2:31" ht="13.5" customHeight="1">
      <c r="B5" s="188"/>
      <c r="C5" s="25" t="str">
        <f>Fixtures!C3</f>
        <v>Highgate</v>
      </c>
      <c r="D5" s="25" t="s">
        <v>228</v>
      </c>
      <c r="E5" s="219" t="s">
        <v>46</v>
      </c>
      <c r="F5" s="220"/>
      <c r="G5" s="92"/>
      <c r="H5" s="188"/>
      <c r="I5" s="25" t="str">
        <f>Fixtures!C14</f>
        <v>Royal Household</v>
      </c>
      <c r="J5" s="25" t="s">
        <v>59</v>
      </c>
      <c r="K5" s="219" t="s">
        <v>60</v>
      </c>
      <c r="L5" s="26"/>
      <c r="M5" s="31"/>
      <c r="N5" s="24" t="s">
        <v>47</v>
      </c>
      <c r="O5" s="138" t="s">
        <v>46</v>
      </c>
      <c r="P5" s="139">
        <v>2</v>
      </c>
      <c r="Q5" s="115"/>
      <c r="R5" s="115"/>
      <c r="S5" s="115"/>
      <c r="T5" s="115"/>
      <c r="U5" s="115"/>
      <c r="V5" s="10"/>
      <c r="W5" s="10"/>
      <c r="X5" s="10"/>
      <c r="Y5" s="10"/>
      <c r="Z5" s="10"/>
      <c r="AA5" s="10"/>
      <c r="AB5" s="10"/>
      <c r="AC5" s="115"/>
      <c r="AD5" s="115"/>
      <c r="AE5" s="115"/>
    </row>
    <row r="6" spans="2:31" ht="13.5" customHeight="1">
      <c r="B6" s="188"/>
      <c r="C6" s="25"/>
      <c r="D6" s="25"/>
      <c r="E6" s="219"/>
      <c r="F6" s="220"/>
      <c r="G6" s="92"/>
      <c r="H6" s="269"/>
      <c r="I6" s="270"/>
      <c r="J6" s="270"/>
      <c r="K6" s="270"/>
      <c r="L6" s="227"/>
      <c r="M6" s="31"/>
      <c r="N6" s="24" t="s">
        <v>73</v>
      </c>
      <c r="O6" s="138" t="s">
        <v>60</v>
      </c>
      <c r="P6" s="139">
        <v>2</v>
      </c>
      <c r="Q6" s="115"/>
      <c r="R6" s="115"/>
      <c r="S6" s="115"/>
      <c r="T6" s="115"/>
      <c r="U6" s="115"/>
      <c r="V6" s="10"/>
      <c r="W6" s="10"/>
      <c r="X6" s="10"/>
      <c r="Y6" s="10"/>
      <c r="Z6" s="10"/>
      <c r="AA6" s="10"/>
      <c r="AB6" s="10"/>
      <c r="AC6" s="115"/>
      <c r="AD6" s="115"/>
      <c r="AE6" s="115"/>
    </row>
    <row r="7" spans="2:31" ht="13.5" customHeight="1">
      <c r="B7" s="232"/>
      <c r="C7" s="233" t="str">
        <f>Fixtures!B4</f>
        <v>Sun 04 May</v>
      </c>
      <c r="D7" s="25"/>
      <c r="E7" s="219"/>
      <c r="F7" s="235"/>
      <c r="G7" s="92"/>
      <c r="H7" s="188"/>
      <c r="I7" s="233" t="str">
        <f>Fixtures!B15</f>
        <v>Sun 13  Jul</v>
      </c>
      <c r="J7" s="234"/>
      <c r="K7" s="234"/>
      <c r="L7" s="26"/>
      <c r="M7" s="31"/>
      <c r="N7" s="24" t="s">
        <v>58</v>
      </c>
      <c r="O7" s="138" t="s">
        <v>54</v>
      </c>
      <c r="P7" s="139">
        <v>2</v>
      </c>
      <c r="Q7" s="115"/>
      <c r="R7" s="115"/>
      <c r="S7" s="115"/>
      <c r="T7" s="115"/>
      <c r="U7" s="115"/>
      <c r="V7" s="10"/>
      <c r="W7" s="10"/>
      <c r="X7" s="10"/>
      <c r="Y7" s="10"/>
      <c r="Z7" s="10"/>
      <c r="AA7" s="10"/>
      <c r="AB7" s="10"/>
      <c r="AC7" s="115"/>
      <c r="AD7" s="115"/>
      <c r="AE7" s="115"/>
    </row>
    <row r="8" spans="2:31" ht="13.5" customHeight="1">
      <c r="B8" s="188"/>
      <c r="C8" s="222" t="str">
        <f>Fixtures!C4</f>
        <v>Harrow St. Mary's</v>
      </c>
      <c r="D8" s="25" t="s">
        <v>47</v>
      </c>
      <c r="E8" s="219" t="s">
        <v>46</v>
      </c>
      <c r="F8" s="220"/>
      <c r="G8" s="92"/>
      <c r="H8" s="188"/>
      <c r="I8" s="25" t="str">
        <f>Fixtures!C15</f>
        <v>Teddington</v>
      </c>
      <c r="J8" s="25" t="s">
        <v>308</v>
      </c>
      <c r="K8" s="219" t="s">
        <v>144</v>
      </c>
      <c r="L8" s="26"/>
      <c r="M8" s="31"/>
      <c r="N8" s="24" t="s">
        <v>177</v>
      </c>
      <c r="O8" s="138" t="s">
        <v>52</v>
      </c>
      <c r="P8" s="139">
        <v>2</v>
      </c>
      <c r="Q8" s="115"/>
      <c r="R8" s="115"/>
      <c r="S8" s="115"/>
      <c r="T8" s="115"/>
      <c r="U8" s="115"/>
      <c r="V8" s="10"/>
      <c r="W8" s="10"/>
      <c r="X8" s="10"/>
      <c r="Y8" s="10"/>
      <c r="Z8" s="10"/>
      <c r="AA8" s="10"/>
      <c r="AB8" s="10"/>
      <c r="AC8" s="115"/>
      <c r="AD8" s="115"/>
      <c r="AE8" s="115"/>
    </row>
    <row r="9" spans="2:31" ht="13.5" customHeight="1">
      <c r="B9" s="188"/>
      <c r="C9" s="223"/>
      <c r="D9" s="25"/>
      <c r="E9" s="219"/>
      <c r="F9" s="220"/>
      <c r="G9" s="92"/>
      <c r="H9" s="188"/>
      <c r="I9" s="25"/>
      <c r="J9" s="25"/>
      <c r="K9" s="25"/>
      <c r="L9" s="26"/>
      <c r="M9" s="31"/>
      <c r="N9" s="24" t="s">
        <v>370</v>
      </c>
      <c r="O9" s="138" t="s">
        <v>144</v>
      </c>
      <c r="P9" s="139">
        <v>1</v>
      </c>
      <c r="Q9" s="115"/>
      <c r="R9" s="115"/>
      <c r="S9" s="115"/>
      <c r="T9" s="115"/>
      <c r="U9" s="115"/>
      <c r="V9" s="10"/>
      <c r="W9" s="10"/>
      <c r="X9" s="10"/>
      <c r="Y9" s="10"/>
      <c r="Z9" s="10"/>
      <c r="AA9" s="10"/>
      <c r="AB9" s="10"/>
      <c r="AC9" s="115"/>
      <c r="AD9" s="115"/>
      <c r="AE9" s="115"/>
    </row>
    <row r="10" spans="2:31" ht="13.5" customHeight="1">
      <c r="B10" s="232"/>
      <c r="C10" s="233" t="str">
        <f>Fixtures!B5</f>
        <v>Sun 11 May</v>
      </c>
      <c r="D10" s="25"/>
      <c r="E10" s="219"/>
      <c r="F10" s="235"/>
      <c r="G10" s="92"/>
      <c r="H10" s="188"/>
      <c r="I10" s="233" t="str">
        <f>Fixtures!B17</f>
        <v>Sun 20 Jul</v>
      </c>
      <c r="J10" s="25"/>
      <c r="K10" s="25"/>
      <c r="L10" s="26"/>
      <c r="M10" s="31"/>
      <c r="N10" s="24" t="s">
        <v>59</v>
      </c>
      <c r="O10" s="138" t="s">
        <v>60</v>
      </c>
      <c r="P10" s="139">
        <v>1</v>
      </c>
      <c r="Q10" s="115"/>
      <c r="R10" s="115"/>
      <c r="S10" s="115"/>
      <c r="T10" s="115"/>
      <c r="U10" s="115"/>
      <c r="V10" s="10"/>
      <c r="W10" s="10"/>
      <c r="X10" s="10"/>
      <c r="Y10" s="10"/>
      <c r="Z10" s="10"/>
      <c r="AA10" s="10"/>
      <c r="AB10" s="10"/>
      <c r="AC10" s="115"/>
      <c r="AD10" s="115"/>
      <c r="AE10" s="115"/>
    </row>
    <row r="11" spans="2:31" ht="13.5" customHeight="1">
      <c r="B11" s="188"/>
      <c r="C11" s="222" t="str">
        <f>Fixtures!C5</f>
        <v>Hampton Wick</v>
      </c>
      <c r="D11" s="25" t="s">
        <v>177</v>
      </c>
      <c r="E11" s="219" t="s">
        <v>52</v>
      </c>
      <c r="F11" s="220"/>
      <c r="G11" s="92"/>
      <c r="H11" s="188"/>
      <c r="I11" s="25" t="str">
        <f>Fixtures!C17</f>
        <v>Edmonton</v>
      </c>
      <c r="J11" s="25" t="s">
        <v>351</v>
      </c>
      <c r="K11" s="219" t="s">
        <v>46</v>
      </c>
      <c r="L11" s="26"/>
      <c r="M11" s="31"/>
      <c r="N11" s="24" t="s">
        <v>239</v>
      </c>
      <c r="O11" s="138" t="s">
        <v>54</v>
      </c>
      <c r="P11" s="139">
        <v>1</v>
      </c>
      <c r="Q11" s="115"/>
      <c r="R11" s="115"/>
      <c r="S11" s="115"/>
      <c r="T11" s="115"/>
      <c r="U11" s="115"/>
      <c r="V11" s="10"/>
      <c r="W11" s="10"/>
      <c r="X11" s="10"/>
      <c r="Y11" s="10"/>
      <c r="Z11" s="10"/>
      <c r="AA11" s="10"/>
      <c r="AB11" s="10"/>
      <c r="AC11" s="115"/>
      <c r="AD11" s="115"/>
      <c r="AE11" s="115"/>
    </row>
    <row r="12" spans="2:31" ht="13.5" customHeight="1">
      <c r="B12" s="188"/>
      <c r="C12" s="223"/>
      <c r="D12" s="25"/>
      <c r="E12" s="219"/>
      <c r="F12" s="220"/>
      <c r="G12" s="92"/>
      <c r="H12" s="188"/>
      <c r="I12" s="25"/>
      <c r="J12" s="25"/>
      <c r="K12" s="25"/>
      <c r="L12" s="26"/>
      <c r="M12" s="31"/>
      <c r="N12" s="24" t="s">
        <v>286</v>
      </c>
      <c r="O12" s="138" t="s">
        <v>287</v>
      </c>
      <c r="P12" s="139">
        <v>1</v>
      </c>
      <c r="Q12" s="115"/>
      <c r="R12" s="115"/>
      <c r="S12" s="115"/>
      <c r="T12" s="115"/>
      <c r="U12" s="115"/>
      <c r="V12" s="10"/>
      <c r="W12" s="10"/>
      <c r="X12" s="10"/>
      <c r="Y12" s="10"/>
      <c r="Z12" s="10"/>
      <c r="AA12" s="10"/>
      <c r="AB12" s="10"/>
      <c r="AC12" s="115"/>
      <c r="AD12" s="115"/>
      <c r="AE12" s="115"/>
    </row>
    <row r="13" spans="2:31" ht="13.5" customHeight="1">
      <c r="B13" s="232"/>
      <c r="C13" s="233" t="str">
        <f>Fixtures!B6</f>
        <v>Sun 18 May</v>
      </c>
      <c r="D13" s="25"/>
      <c r="E13" s="219"/>
      <c r="F13" s="235"/>
      <c r="G13" s="92"/>
      <c r="H13" s="188"/>
      <c r="I13" s="233" t="str">
        <f>Fixtures!B18</f>
        <v>Sun 27 Jul</v>
      </c>
      <c r="J13" s="25"/>
      <c r="K13" s="25"/>
      <c r="L13" s="26"/>
      <c r="M13" s="31"/>
      <c r="N13" s="24" t="s">
        <v>116</v>
      </c>
      <c r="O13" s="138" t="s">
        <v>395</v>
      </c>
      <c r="P13" s="139">
        <v>1</v>
      </c>
      <c r="Q13" s="10"/>
      <c r="R13" s="115"/>
      <c r="S13" s="115"/>
      <c r="T13" s="115"/>
      <c r="U13" s="115"/>
      <c r="V13" s="10"/>
      <c r="W13" s="10"/>
      <c r="X13" s="10"/>
      <c r="Y13" s="10"/>
      <c r="Z13" s="10"/>
      <c r="AA13" s="10"/>
      <c r="AB13" s="10"/>
      <c r="AC13" s="115"/>
      <c r="AD13" s="115"/>
      <c r="AE13" s="115"/>
    </row>
    <row r="14" spans="2:31" ht="13.5" customHeight="1">
      <c r="B14" s="188"/>
      <c r="C14" s="222" t="str">
        <f>Fixtures!C6</f>
        <v>Northwood</v>
      </c>
      <c r="D14" s="25" t="s">
        <v>239</v>
      </c>
      <c r="E14" s="219" t="s">
        <v>54</v>
      </c>
      <c r="F14" s="220"/>
      <c r="G14" s="92"/>
      <c r="H14" s="188"/>
      <c r="I14" s="25" t="str">
        <f>Fixtures!C18</f>
        <v>Highgate</v>
      </c>
      <c r="J14" s="25" t="s">
        <v>47</v>
      </c>
      <c r="K14" s="219" t="s">
        <v>46</v>
      </c>
      <c r="L14" s="26"/>
      <c r="M14" s="31"/>
      <c r="N14" s="24" t="s">
        <v>308</v>
      </c>
      <c r="O14" s="138" t="s">
        <v>144</v>
      </c>
      <c r="P14" s="139">
        <v>1</v>
      </c>
      <c r="Q14" s="10"/>
      <c r="R14" s="115"/>
      <c r="S14" s="115"/>
      <c r="T14" s="115"/>
      <c r="U14" s="115"/>
      <c r="V14" s="10"/>
      <c r="W14" s="10"/>
      <c r="X14" s="10"/>
      <c r="Y14" s="10"/>
      <c r="Z14" s="10"/>
      <c r="AA14" s="10"/>
      <c r="AB14" s="10"/>
      <c r="AC14" s="115"/>
      <c r="AD14" s="115"/>
      <c r="AE14" s="115"/>
    </row>
    <row r="15" spans="2:31" ht="13.5" customHeight="1">
      <c r="B15" s="188"/>
      <c r="C15" s="223"/>
      <c r="D15" s="25"/>
      <c r="E15" s="219"/>
      <c r="F15" s="220"/>
      <c r="G15" s="92"/>
      <c r="H15" s="188"/>
      <c r="I15" s="25"/>
      <c r="J15" s="25"/>
      <c r="K15" s="25"/>
      <c r="L15" s="26"/>
      <c r="M15" s="31"/>
      <c r="N15" s="24" t="s">
        <v>228</v>
      </c>
      <c r="O15" s="138" t="s">
        <v>46</v>
      </c>
      <c r="P15" s="139">
        <v>1</v>
      </c>
      <c r="Q15" s="115"/>
      <c r="R15" s="115"/>
      <c r="S15" s="115"/>
      <c r="T15" s="115"/>
      <c r="U15" s="115"/>
      <c r="V15" s="10"/>
      <c r="W15" s="10"/>
      <c r="X15" s="10"/>
      <c r="Y15" s="10"/>
      <c r="Z15" s="10"/>
      <c r="AA15" s="10"/>
      <c r="AB15" s="10"/>
      <c r="AC15" s="115"/>
      <c r="AD15" s="115"/>
      <c r="AE15" s="115"/>
    </row>
    <row r="16" spans="2:28" ht="13.5" customHeight="1">
      <c r="B16" s="232"/>
      <c r="C16" s="236" t="str">
        <f>Fixtures!B7</f>
        <v>Sun 25 May</v>
      </c>
      <c r="D16" s="25"/>
      <c r="E16" s="219"/>
      <c r="F16" s="235"/>
      <c r="G16" s="92"/>
      <c r="H16" s="188"/>
      <c r="I16" s="233" t="str">
        <f>Fixtures!B19</f>
        <v>Sun 03 Aug</v>
      </c>
      <c r="J16" s="25"/>
      <c r="K16" s="25"/>
      <c r="L16" s="26"/>
      <c r="M16" s="31"/>
      <c r="N16" s="24" t="s">
        <v>351</v>
      </c>
      <c r="O16" s="138" t="s">
        <v>46</v>
      </c>
      <c r="P16" s="139">
        <v>1</v>
      </c>
      <c r="Q16" s="115"/>
      <c r="R16" s="115"/>
      <c r="S16" s="10"/>
      <c r="T16" s="10"/>
      <c r="U16" s="10"/>
      <c r="V16" s="10"/>
      <c r="W16" s="10"/>
      <c r="X16" s="10"/>
      <c r="Y16" s="10"/>
      <c r="Z16" s="115"/>
      <c r="AA16" s="115"/>
      <c r="AB16" s="115"/>
    </row>
    <row r="17" spans="2:28" ht="13.5" customHeight="1">
      <c r="B17" s="188"/>
      <c r="C17" s="222" t="str">
        <f>Fixtures!C7</f>
        <v>Kew</v>
      </c>
      <c r="D17" s="25" t="s">
        <v>177</v>
      </c>
      <c r="E17" s="219" t="s">
        <v>52</v>
      </c>
      <c r="F17" s="220"/>
      <c r="G17" s="92"/>
      <c r="H17" s="188"/>
      <c r="I17" s="25" t="str">
        <f>Fixtures!C19</f>
        <v>Wembley</v>
      </c>
      <c r="J17" s="25" t="s">
        <v>370</v>
      </c>
      <c r="K17" s="219" t="s">
        <v>144</v>
      </c>
      <c r="L17" s="26"/>
      <c r="M17" s="31"/>
      <c r="N17" s="292" t="s">
        <v>61</v>
      </c>
      <c r="O17" s="293" t="s">
        <v>54</v>
      </c>
      <c r="P17" s="294">
        <v>1</v>
      </c>
      <c r="Q17" s="115"/>
      <c r="R17" s="115"/>
      <c r="S17" s="10"/>
      <c r="T17" s="10"/>
      <c r="U17" s="10"/>
      <c r="V17" s="10"/>
      <c r="W17" s="10"/>
      <c r="X17" s="10"/>
      <c r="Y17" s="10"/>
      <c r="Z17" s="115"/>
      <c r="AA17" s="115"/>
      <c r="AB17" s="115"/>
    </row>
    <row r="18" spans="2:28" ht="13.5" customHeight="1">
      <c r="B18" s="188"/>
      <c r="C18" s="223"/>
      <c r="D18" s="221"/>
      <c r="E18" s="221"/>
      <c r="F18" s="220"/>
      <c r="G18" s="92"/>
      <c r="H18" s="188"/>
      <c r="I18" s="25"/>
      <c r="J18" s="226"/>
      <c r="K18" s="226"/>
      <c r="L18" s="26"/>
      <c r="M18" s="31"/>
      <c r="N18" s="115"/>
      <c r="O18" s="115"/>
      <c r="P18" s="10"/>
      <c r="Q18" s="115"/>
      <c r="R18" s="115"/>
      <c r="S18" s="10"/>
      <c r="T18" s="10"/>
      <c r="U18" s="10"/>
      <c r="V18" s="10"/>
      <c r="W18" s="10"/>
      <c r="X18" s="10"/>
      <c r="Y18" s="10"/>
      <c r="Z18" s="115"/>
      <c r="AA18" s="115"/>
      <c r="AB18" s="115"/>
    </row>
    <row r="19" spans="2:28" ht="13.5" customHeight="1">
      <c r="B19" s="232"/>
      <c r="C19" s="233" t="str">
        <f>Fixtures!B8</f>
        <v>Sun 01 Jun</v>
      </c>
      <c r="D19" s="234"/>
      <c r="E19" s="234"/>
      <c r="F19" s="235"/>
      <c r="G19" s="92"/>
      <c r="H19" s="188"/>
      <c r="I19" s="233" t="str">
        <f>Fixtures!B21</f>
        <v>Sat 16 Aug</v>
      </c>
      <c r="J19" s="226"/>
      <c r="K19" s="226"/>
      <c r="L19" s="26"/>
      <c r="M19" s="31"/>
      <c r="N19" s="115"/>
      <c r="O19" s="115"/>
      <c r="P19" s="10"/>
      <c r="Q19" s="115"/>
      <c r="R19" s="115"/>
      <c r="S19" s="10"/>
      <c r="T19" s="10"/>
      <c r="U19" s="10"/>
      <c r="V19" s="10"/>
      <c r="W19" s="10"/>
      <c r="X19" s="10"/>
      <c r="Y19" s="10"/>
      <c r="Z19" s="115"/>
      <c r="AA19" s="115"/>
      <c r="AB19" s="115"/>
    </row>
    <row r="20" spans="2:28" ht="13.5" customHeight="1">
      <c r="B20" s="188"/>
      <c r="C20" s="25" t="str">
        <f>Fixtures!C8</f>
        <v>Ealing Three Bridges</v>
      </c>
      <c r="D20" s="25" t="s">
        <v>58</v>
      </c>
      <c r="E20" s="219" t="s">
        <v>54</v>
      </c>
      <c r="F20" s="220"/>
      <c r="G20" s="92"/>
      <c r="H20" s="188"/>
      <c r="I20" s="25" t="str">
        <f>Fixtures!C21</f>
        <v>Post Modernists</v>
      </c>
      <c r="J20" s="25" t="s">
        <v>116</v>
      </c>
      <c r="K20" s="219" t="s">
        <v>392</v>
      </c>
      <c r="L20" s="26"/>
      <c r="M20" s="31"/>
      <c r="N20" s="115"/>
      <c r="O20" s="115"/>
      <c r="P20" s="115"/>
      <c r="Q20" s="115"/>
      <c r="R20" s="115"/>
      <c r="S20" s="10"/>
      <c r="T20" s="10"/>
      <c r="U20" s="10"/>
      <c r="V20" s="10"/>
      <c r="W20" s="10"/>
      <c r="X20" s="10"/>
      <c r="Y20" s="10"/>
      <c r="Z20" s="115"/>
      <c r="AA20" s="115"/>
      <c r="AB20" s="115"/>
    </row>
    <row r="21" spans="2:28" ht="13.5" customHeight="1">
      <c r="B21" s="188"/>
      <c r="C21" s="223"/>
      <c r="D21" s="221"/>
      <c r="E21" s="221"/>
      <c r="F21" s="220"/>
      <c r="G21" s="92"/>
      <c r="H21" s="188"/>
      <c r="I21" s="274"/>
      <c r="J21" s="25"/>
      <c r="K21" s="25"/>
      <c r="L21" s="26"/>
      <c r="M21" s="31"/>
      <c r="N21" s="10"/>
      <c r="O21" s="10"/>
      <c r="Q21" s="115"/>
      <c r="R21" s="115"/>
      <c r="S21" s="10"/>
      <c r="T21" s="10"/>
      <c r="U21" s="10"/>
      <c r="V21" s="10"/>
      <c r="W21" s="10"/>
      <c r="X21" s="10"/>
      <c r="Y21" s="10"/>
      <c r="Z21" s="115"/>
      <c r="AA21" s="115"/>
      <c r="AB21" s="115"/>
    </row>
    <row r="22" spans="2:28" ht="13.5" customHeight="1">
      <c r="B22" s="232"/>
      <c r="C22" s="233" t="str">
        <f>Fixtures!B10</f>
        <v>Sun 08 Jun</v>
      </c>
      <c r="D22" s="234"/>
      <c r="E22" s="234"/>
      <c r="F22" s="235"/>
      <c r="G22" s="92"/>
      <c r="H22" s="188"/>
      <c r="I22" s="233" t="str">
        <f>Fixtures!B22</f>
        <v>Sun 17 Aug</v>
      </c>
      <c r="J22" s="226"/>
      <c r="K22" s="226"/>
      <c r="L22" s="26"/>
      <c r="M22" s="31"/>
      <c r="N22" s="10"/>
      <c r="O22" s="10"/>
      <c r="Q22" s="115"/>
      <c r="R22" s="115"/>
      <c r="S22" s="10"/>
      <c r="T22" s="10"/>
      <c r="U22" s="10"/>
      <c r="V22" s="10"/>
      <c r="W22" s="10"/>
      <c r="X22" s="10"/>
      <c r="Y22" s="10"/>
      <c r="Z22" s="115"/>
      <c r="AA22" s="115"/>
      <c r="AB22" s="115"/>
    </row>
    <row r="23" spans="2:28" ht="13.5" customHeight="1">
      <c r="B23" s="188"/>
      <c r="C23" s="25" t="str">
        <f>Fixtures!C10</f>
        <v>Wilkinson Way</v>
      </c>
      <c r="D23" s="25" t="s">
        <v>286</v>
      </c>
      <c r="E23" s="219" t="s">
        <v>287</v>
      </c>
      <c r="F23" s="220"/>
      <c r="G23" s="92"/>
      <c r="H23" s="188"/>
      <c r="I23" s="25" t="s">
        <v>394</v>
      </c>
      <c r="J23" s="25" t="s">
        <v>114</v>
      </c>
      <c r="K23" s="219" t="s">
        <v>54</v>
      </c>
      <c r="L23" s="26"/>
      <c r="M23" s="31"/>
      <c r="N23" s="10"/>
      <c r="O23" s="10"/>
      <c r="Q23" s="115"/>
      <c r="R23" s="115"/>
      <c r="S23" s="10"/>
      <c r="T23" s="10"/>
      <c r="U23" s="10"/>
      <c r="V23" s="10"/>
      <c r="W23" s="10"/>
      <c r="X23" s="10"/>
      <c r="Y23" s="10"/>
      <c r="Z23" s="115"/>
      <c r="AA23" s="115"/>
      <c r="AB23" s="115"/>
    </row>
    <row r="24" spans="2:28" ht="13.5" customHeight="1">
      <c r="B24" s="188"/>
      <c r="C24" s="223"/>
      <c r="D24" s="223"/>
      <c r="E24" s="223"/>
      <c r="F24" s="220"/>
      <c r="G24" s="92"/>
      <c r="H24" s="188"/>
      <c r="I24" s="25"/>
      <c r="J24" s="25"/>
      <c r="K24" s="219"/>
      <c r="L24" s="26"/>
      <c r="M24" s="31"/>
      <c r="N24" s="10"/>
      <c r="O24" s="10"/>
      <c r="Q24" s="115"/>
      <c r="R24" s="115"/>
      <c r="S24" s="10"/>
      <c r="T24" s="10"/>
      <c r="U24" s="10"/>
      <c r="V24" s="10"/>
      <c r="W24" s="10"/>
      <c r="X24" s="10"/>
      <c r="Y24" s="10"/>
      <c r="Z24" s="115"/>
      <c r="AA24" s="115"/>
      <c r="AB24" s="115"/>
    </row>
    <row r="25" spans="2:28" ht="13.5" customHeight="1">
      <c r="B25" s="232"/>
      <c r="C25" s="233" t="str">
        <f>Fixtures!B11</f>
        <v>Sun 15 Jun</v>
      </c>
      <c r="D25" s="234"/>
      <c r="E25" s="234"/>
      <c r="F25" s="235"/>
      <c r="G25" s="92"/>
      <c r="H25" s="188"/>
      <c r="I25" s="233" t="str">
        <f>Fixtures!B23</f>
        <v>Sun 24 Aug</v>
      </c>
      <c r="J25" s="25"/>
      <c r="K25" s="219"/>
      <c r="L25" s="26"/>
      <c r="M25" s="31"/>
      <c r="N25" s="10"/>
      <c r="O25" s="10"/>
      <c r="Q25" s="115"/>
      <c r="R25" s="115"/>
      <c r="S25" s="10"/>
      <c r="T25" s="10"/>
      <c r="U25" s="10"/>
      <c r="V25" s="10"/>
      <c r="W25" s="10"/>
      <c r="X25" s="10"/>
      <c r="Y25" s="10"/>
      <c r="Z25" s="115"/>
      <c r="AA25" s="115"/>
      <c r="AB25" s="115"/>
    </row>
    <row r="26" spans="2:28" ht="13.5" customHeight="1">
      <c r="B26" s="188"/>
      <c r="C26" s="25" t="str">
        <f>Fixtures!C11</f>
        <v>Barnes</v>
      </c>
      <c r="D26" s="25" t="s">
        <v>114</v>
      </c>
      <c r="E26" s="219" t="s">
        <v>54</v>
      </c>
      <c r="F26" s="220"/>
      <c r="G26" s="92"/>
      <c r="H26" s="188"/>
      <c r="I26" s="25" t="str">
        <f>Fixtures!C23</f>
        <v>Shepperton</v>
      </c>
      <c r="J26" s="25" t="s">
        <v>73</v>
      </c>
      <c r="K26" s="219" t="s">
        <v>60</v>
      </c>
      <c r="L26" s="26"/>
      <c r="M26" s="31"/>
      <c r="Q26" s="115"/>
      <c r="R26" s="115"/>
      <c r="S26" s="10"/>
      <c r="T26" s="10"/>
      <c r="U26" s="10"/>
      <c r="V26" s="10"/>
      <c r="W26" s="10"/>
      <c r="X26" s="10"/>
      <c r="Y26" s="10"/>
      <c r="Z26" s="115"/>
      <c r="AA26" s="115"/>
      <c r="AB26" s="115"/>
    </row>
    <row r="27" spans="2:31" ht="13.5" customHeight="1">
      <c r="B27" s="188"/>
      <c r="C27" s="113"/>
      <c r="D27" s="223"/>
      <c r="E27" s="223"/>
      <c r="F27" s="220"/>
      <c r="G27" s="92"/>
      <c r="H27" s="188"/>
      <c r="I27" s="25"/>
      <c r="J27" s="25"/>
      <c r="K27" s="219"/>
      <c r="L27" s="26"/>
      <c r="M27" s="31"/>
      <c r="Q27" s="115"/>
      <c r="R27" s="115"/>
      <c r="S27" s="115"/>
      <c r="T27" s="115"/>
      <c r="U27" s="115"/>
      <c r="V27" s="10"/>
      <c r="W27" s="10"/>
      <c r="X27" s="10"/>
      <c r="Y27" s="10"/>
      <c r="Z27" s="10"/>
      <c r="AA27" s="10"/>
      <c r="AB27" s="10"/>
      <c r="AC27" s="115"/>
      <c r="AD27" s="115"/>
      <c r="AE27" s="115"/>
    </row>
    <row r="28" spans="2:31" ht="13.5" customHeight="1">
      <c r="B28" s="232"/>
      <c r="C28" s="233" t="str">
        <f>Fixtures!B12</f>
        <v>Sun 22 Jun</v>
      </c>
      <c r="D28" s="234"/>
      <c r="E28" s="234"/>
      <c r="F28" s="235"/>
      <c r="G28" s="92"/>
      <c r="H28" s="188"/>
      <c r="I28" s="233" t="str">
        <f>Fixtures!B24</f>
        <v>Sun 31 Aug</v>
      </c>
      <c r="J28" s="25"/>
      <c r="K28" s="219"/>
      <c r="L28" s="26"/>
      <c r="M28" s="31"/>
      <c r="Q28" s="115"/>
      <c r="R28" s="115"/>
      <c r="S28" s="115"/>
      <c r="T28" s="115"/>
      <c r="U28" s="115"/>
      <c r="V28" s="10"/>
      <c r="W28" s="10"/>
      <c r="X28" s="10"/>
      <c r="Y28" s="10"/>
      <c r="Z28" s="10"/>
      <c r="AA28" s="10"/>
      <c r="AB28" s="10"/>
      <c r="AC28" s="115"/>
      <c r="AD28" s="115"/>
      <c r="AE28" s="115"/>
    </row>
    <row r="29" spans="2:31" ht="13.5" customHeight="1">
      <c r="B29" s="188"/>
      <c r="C29" s="25" t="str">
        <f>Fixtures!C12</f>
        <v>British Airways</v>
      </c>
      <c r="D29" s="25" t="s">
        <v>58</v>
      </c>
      <c r="E29" s="219" t="s">
        <v>54</v>
      </c>
      <c r="F29" s="227"/>
      <c r="G29" s="92"/>
      <c r="H29" s="188"/>
      <c r="I29" s="25" t="str">
        <f>Fixtures!C24</f>
        <v>Edmonton</v>
      </c>
      <c r="J29" s="25" t="s">
        <v>73</v>
      </c>
      <c r="K29" s="219" t="s">
        <v>60</v>
      </c>
      <c r="L29" s="26"/>
      <c r="M29" s="31"/>
      <c r="Q29" s="115"/>
      <c r="R29" s="115"/>
      <c r="S29" s="115"/>
      <c r="T29" s="115"/>
      <c r="U29" s="115"/>
      <c r="V29" s="10"/>
      <c r="W29" s="10"/>
      <c r="X29" s="10"/>
      <c r="Y29" s="10"/>
      <c r="Z29" s="10"/>
      <c r="AA29" s="10"/>
      <c r="AB29" s="10"/>
      <c r="AC29" s="115"/>
      <c r="AD29" s="115"/>
      <c r="AE29" s="115"/>
    </row>
    <row r="30" spans="2:31" ht="13.5" customHeight="1">
      <c r="B30" s="188"/>
      <c r="C30" s="25"/>
      <c r="D30" s="25"/>
      <c r="E30" s="219"/>
      <c r="F30" s="227"/>
      <c r="G30" s="92"/>
      <c r="H30" s="188"/>
      <c r="I30" s="25"/>
      <c r="J30" s="25"/>
      <c r="K30" s="219"/>
      <c r="L30" s="26"/>
      <c r="M30" s="31"/>
      <c r="Q30" s="115"/>
      <c r="R30" s="115"/>
      <c r="S30" s="115"/>
      <c r="T30" s="115"/>
      <c r="U30" s="115"/>
      <c r="V30" s="10"/>
      <c r="W30" s="10"/>
      <c r="X30" s="10"/>
      <c r="Y30" s="10"/>
      <c r="Z30" s="10"/>
      <c r="AA30" s="10"/>
      <c r="AB30" s="10"/>
      <c r="AC30" s="115"/>
      <c r="AD30" s="115"/>
      <c r="AE30" s="115"/>
    </row>
    <row r="31" spans="2:31" ht="13.5" customHeight="1">
      <c r="B31" s="232"/>
      <c r="C31" s="233" t="str">
        <f>Fixtures!B13</f>
        <v>Sun 29 Jun</v>
      </c>
      <c r="D31" s="234"/>
      <c r="E31" s="234"/>
      <c r="F31" s="235"/>
      <c r="G31" s="92"/>
      <c r="H31" s="188"/>
      <c r="I31" s="25"/>
      <c r="J31" s="25"/>
      <c r="K31" s="219"/>
      <c r="L31" s="26"/>
      <c r="M31" s="115"/>
      <c r="Q31" s="115"/>
      <c r="R31" s="115"/>
      <c r="S31" s="115"/>
      <c r="T31" s="115"/>
      <c r="U31" s="115"/>
      <c r="V31" s="10"/>
      <c r="W31" s="10"/>
      <c r="X31" s="10"/>
      <c r="Y31" s="10"/>
      <c r="Z31" s="10"/>
      <c r="AA31" s="10"/>
      <c r="AB31" s="10"/>
      <c r="AC31" s="115"/>
      <c r="AD31" s="115"/>
      <c r="AE31" s="115"/>
    </row>
    <row r="32" spans="2:31" ht="13.5" customHeight="1">
      <c r="B32" s="188"/>
      <c r="C32" s="25" t="str">
        <f>Fixtures!C13</f>
        <v>Harrow Weald</v>
      </c>
      <c r="D32" s="25" t="s">
        <v>61</v>
      </c>
      <c r="E32" s="219" t="s">
        <v>54</v>
      </c>
      <c r="F32" s="227"/>
      <c r="G32" s="92"/>
      <c r="H32" s="188"/>
      <c r="I32" s="25"/>
      <c r="J32" s="25"/>
      <c r="K32" s="219"/>
      <c r="L32" s="26"/>
      <c r="M32" s="115"/>
      <c r="Q32" s="115"/>
      <c r="R32" s="115"/>
      <c r="S32" s="115"/>
      <c r="T32" s="115"/>
      <c r="U32" s="115"/>
      <c r="V32" s="10"/>
      <c r="W32" s="10"/>
      <c r="X32" s="10"/>
      <c r="Y32" s="10"/>
      <c r="Z32" s="10"/>
      <c r="AA32" s="10"/>
      <c r="AB32" s="10"/>
      <c r="AC32" s="115"/>
      <c r="AD32" s="115"/>
      <c r="AE32" s="115"/>
    </row>
    <row r="33" spans="2:31" ht="13.5" customHeight="1">
      <c r="B33" s="191"/>
      <c r="C33" s="28"/>
      <c r="D33" s="254"/>
      <c r="E33" s="254"/>
      <c r="F33" s="255"/>
      <c r="G33" s="92"/>
      <c r="H33" s="191"/>
      <c r="I33" s="237"/>
      <c r="J33" s="28"/>
      <c r="K33" s="28"/>
      <c r="L33" s="228"/>
      <c r="M33" s="115"/>
      <c r="Q33" s="115"/>
      <c r="R33" s="115"/>
      <c r="S33" s="115"/>
      <c r="T33" s="115"/>
      <c r="U33" s="115"/>
      <c r="V33" s="10"/>
      <c r="W33" s="10"/>
      <c r="X33" s="10"/>
      <c r="Y33" s="10"/>
      <c r="Z33" s="10"/>
      <c r="AA33" s="10"/>
      <c r="AB33" s="10"/>
      <c r="AC33" s="115"/>
      <c r="AD33" s="115"/>
      <c r="AE33" s="115"/>
    </row>
    <row r="34" spans="2:31" ht="12" customHeight="1">
      <c r="B34" s="115"/>
      <c r="C34" s="115"/>
      <c r="D34" s="115"/>
      <c r="E34" s="115"/>
      <c r="F34" s="115"/>
      <c r="G34" s="92"/>
      <c r="H34" s="115"/>
      <c r="I34" s="115"/>
      <c r="J34" s="115"/>
      <c r="K34" s="115"/>
      <c r="L34" s="115"/>
      <c r="M34" s="115"/>
      <c r="Q34" s="10"/>
      <c r="R34" s="115"/>
      <c r="S34" s="115"/>
      <c r="T34" s="115"/>
      <c r="U34" s="115"/>
      <c r="V34" s="10"/>
      <c r="W34" s="10"/>
      <c r="X34" s="10"/>
      <c r="Y34" s="10"/>
      <c r="Z34" s="10"/>
      <c r="AA34" s="10"/>
      <c r="AB34" s="10"/>
      <c r="AC34" s="115"/>
      <c r="AD34" s="115"/>
      <c r="AE34" s="115"/>
    </row>
    <row r="35" spans="7:31" ht="12" customHeight="1">
      <c r="G35" s="92"/>
      <c r="H35" s="115"/>
      <c r="I35" s="115"/>
      <c r="J35" s="115"/>
      <c r="K35" s="115"/>
      <c r="L35" s="115"/>
      <c r="M35" s="115"/>
      <c r="Q35" s="10"/>
      <c r="R35" s="115"/>
      <c r="S35" s="115"/>
      <c r="T35" s="115"/>
      <c r="U35" s="115"/>
      <c r="V35" s="10"/>
      <c r="W35" s="10"/>
      <c r="X35" s="10"/>
      <c r="Y35" s="10"/>
      <c r="Z35" s="10"/>
      <c r="AA35" s="10"/>
      <c r="AB35" s="10"/>
      <c r="AC35" s="115"/>
      <c r="AD35" s="115"/>
      <c r="AE35" s="115"/>
    </row>
    <row r="36" spans="7:31" ht="12" customHeight="1">
      <c r="G36" s="92"/>
      <c r="H36" s="115"/>
      <c r="I36" s="115"/>
      <c r="J36" s="115"/>
      <c r="K36" s="115"/>
      <c r="L36" s="115"/>
      <c r="M36" s="115"/>
      <c r="Q36" s="10"/>
      <c r="R36" s="115"/>
      <c r="S36" s="115"/>
      <c r="T36" s="115"/>
      <c r="U36" s="115"/>
      <c r="V36" s="10"/>
      <c r="W36" s="10"/>
      <c r="X36" s="10"/>
      <c r="Y36" s="10"/>
      <c r="Z36" s="10"/>
      <c r="AA36" s="10"/>
      <c r="AB36" s="10"/>
      <c r="AC36" s="115"/>
      <c r="AD36" s="115"/>
      <c r="AE36" s="115"/>
    </row>
    <row r="37" spans="7:31" ht="12" customHeight="1">
      <c r="G37" s="115"/>
      <c r="H37" s="115"/>
      <c r="I37" s="115"/>
      <c r="J37" s="115"/>
      <c r="K37" s="115"/>
      <c r="L37" s="115"/>
      <c r="M37" s="115"/>
      <c r="Q37" s="10"/>
      <c r="R37" s="115"/>
      <c r="S37" s="115"/>
      <c r="T37" s="115"/>
      <c r="U37" s="115"/>
      <c r="V37" s="10"/>
      <c r="W37" s="10"/>
      <c r="X37" s="10"/>
      <c r="Y37" s="10"/>
      <c r="Z37" s="10"/>
      <c r="AA37" s="10"/>
      <c r="AB37" s="10"/>
      <c r="AC37" s="115"/>
      <c r="AD37" s="115"/>
      <c r="AE37" s="115"/>
    </row>
    <row r="38" spans="7:31" ht="12" customHeight="1">
      <c r="G38" s="115"/>
      <c r="H38" s="10"/>
      <c r="I38" s="10"/>
      <c r="J38" s="10"/>
      <c r="K38" s="10"/>
      <c r="L38" s="10"/>
      <c r="M38" s="115"/>
      <c r="Q38" s="10"/>
      <c r="R38" s="115"/>
      <c r="S38" s="115"/>
      <c r="T38" s="115"/>
      <c r="U38" s="115"/>
      <c r="V38" s="10"/>
      <c r="W38" s="10"/>
      <c r="X38" s="10"/>
      <c r="Y38" s="10"/>
      <c r="Z38" s="10"/>
      <c r="AA38" s="10"/>
      <c r="AB38" s="10"/>
      <c r="AC38" s="115"/>
      <c r="AD38" s="115"/>
      <c r="AE38" s="115"/>
    </row>
    <row r="39" spans="7:31" ht="12" customHeight="1">
      <c r="G39" s="3"/>
      <c r="H39" s="10"/>
      <c r="I39" s="10"/>
      <c r="J39" s="10"/>
      <c r="K39" s="10"/>
      <c r="L39" s="10"/>
      <c r="M39" s="115"/>
      <c r="Q39" s="10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7:31" ht="12" customHeight="1">
      <c r="G40" s="3"/>
      <c r="H40" s="10"/>
      <c r="I40" s="10"/>
      <c r="J40" s="10"/>
      <c r="K40" s="10"/>
      <c r="L40" s="10"/>
      <c r="M40" s="115"/>
      <c r="Q40" s="10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pans="7:31" ht="12" customHeight="1">
      <c r="G41" s="3"/>
      <c r="H41" s="10"/>
      <c r="I41" s="10"/>
      <c r="J41" s="10"/>
      <c r="K41" s="10"/>
      <c r="L41" s="10"/>
      <c r="M41" s="115"/>
      <c r="Q41" s="10"/>
      <c r="R41" s="12"/>
      <c r="S41" s="12"/>
      <c r="T41" s="12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</row>
    <row r="42" spans="7:31" ht="12" customHeight="1">
      <c r="G42" s="115"/>
      <c r="H42" s="10"/>
      <c r="I42" s="10"/>
      <c r="J42" s="10"/>
      <c r="K42" s="10"/>
      <c r="L42" s="10"/>
      <c r="M42" s="115"/>
      <c r="Q42" s="10"/>
      <c r="R42" s="229"/>
      <c r="S42" s="229"/>
      <c r="T42" s="115"/>
      <c r="U42" s="10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</row>
    <row r="43" spans="7:31" ht="12" customHeight="1">
      <c r="G43" s="115"/>
      <c r="M43" s="115"/>
      <c r="Q43" s="115"/>
      <c r="R43" s="229"/>
      <c r="S43" s="229"/>
      <c r="T43" s="115"/>
      <c r="U43" s="10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</row>
    <row r="44" spans="7:31" ht="12" customHeight="1">
      <c r="G44" s="115"/>
      <c r="M44" s="10"/>
      <c r="R44" s="229"/>
      <c r="S44" s="229"/>
      <c r="T44" s="115"/>
      <c r="U44" s="10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7:31" ht="12" customHeight="1">
      <c r="G45" s="115"/>
      <c r="M45" s="10"/>
      <c r="R45" s="229"/>
      <c r="S45" s="229"/>
      <c r="T45" s="115"/>
      <c r="U45" s="10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7:31" ht="12" customHeight="1">
      <c r="G46" s="115"/>
      <c r="M46" s="10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7:31" ht="12" customHeight="1">
      <c r="G47" s="115"/>
      <c r="M47" s="10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7:13" ht="12" customHeight="1">
      <c r="G48" s="115"/>
      <c r="M48" s="10"/>
    </row>
    <row r="49" ht="12" customHeight="1">
      <c r="G49" s="115"/>
    </row>
    <row r="50" ht="12" customHeight="1">
      <c r="G50" s="115"/>
    </row>
    <row r="51" ht="12" customHeight="1">
      <c r="G51" s="115"/>
    </row>
    <row r="52" ht="12" customHeight="1">
      <c r="G52" s="115"/>
    </row>
    <row r="53" ht="12" customHeight="1">
      <c r="G53" s="115"/>
    </row>
    <row r="54" ht="12" customHeight="1">
      <c r="G54" s="10"/>
    </row>
    <row r="55" ht="12" customHeight="1">
      <c r="G55" s="3"/>
    </row>
    <row r="56" ht="12" customHeight="1">
      <c r="G56" s="3"/>
    </row>
    <row r="57" ht="12" customHeight="1">
      <c r="G57" s="3"/>
    </row>
    <row r="58" ht="12" customHeight="1">
      <c r="G58" s="3"/>
    </row>
    <row r="59" ht="12" customHeight="1">
      <c r="G59" s="3"/>
    </row>
    <row r="60" ht="12" customHeight="1">
      <c r="G60" s="3"/>
    </row>
    <row r="61" ht="12" customHeight="1">
      <c r="G61" s="3"/>
    </row>
    <row r="62" ht="12" customHeight="1">
      <c r="G62" s="3"/>
    </row>
    <row r="63" ht="12" customHeight="1">
      <c r="G63" s="3"/>
    </row>
    <row r="64" ht="12" customHeight="1">
      <c r="G64" s="3"/>
    </row>
    <row r="65" ht="12" customHeight="1">
      <c r="G65" s="3"/>
    </row>
    <row r="66" ht="12" customHeight="1">
      <c r="G66" s="3"/>
    </row>
    <row r="67" ht="12" customHeight="1">
      <c r="G67" s="3"/>
    </row>
    <row r="68" ht="12" customHeight="1">
      <c r="G68" s="3"/>
    </row>
  </sheetData>
  <printOptions/>
  <pageMargins left="0.75" right="0.75" top="1" bottom="1" header="0.5" footer="0.5"/>
  <pageSetup orientation="portrait" paperSize="9"/>
  <ignoredErrors>
    <ignoredError sqref="C1:C3 C6 C9 C12 C15 C18 C21 C24 C27 L27 H7:H18 I9 I12 I15 I18 H19:H23 I21 N1:P2 D12:E13 B1:B29 A1:A65536 G36:G65536 H6:L6 H34:L65536 F1:G29 N18:O65536 D9:E10 M1:M65536 D1:E4 H27:I27 H1:L2 B35:F65536 J7:K7 D6:E7 Q15:Q65536 L19:L23 Q1:Q12 R1:IV65536 L7:L18 P18:P6553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AX231"/>
  <sheetViews>
    <sheetView showGridLines="0" showRowColHeaders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09" sqref="A109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23.57421875" style="3" customWidth="1"/>
    <col min="4" max="4" width="5.28125" style="3" customWidth="1"/>
    <col min="5" max="5" width="4.28125" style="3" customWidth="1"/>
    <col min="6" max="8" width="6.8515625" style="3" customWidth="1"/>
    <col min="9" max="9" width="0.9921875" style="3" customWidth="1"/>
    <col min="10" max="10" width="6.7109375" style="3" customWidth="1"/>
    <col min="11" max="11" width="3.140625" style="3" customWidth="1"/>
    <col min="12" max="12" width="0.42578125" style="3" customWidth="1"/>
    <col min="13" max="13" width="23.57421875" style="3" customWidth="1"/>
    <col min="14" max="14" width="5.28125" style="3" customWidth="1"/>
    <col min="15" max="18" width="4.28125" style="3" customWidth="1"/>
    <col min="19" max="19" width="3.57421875" style="3" customWidth="1"/>
    <col min="20" max="20" width="1.1484375" style="3" customWidth="1"/>
    <col min="21" max="21" width="4.7109375" style="3" customWidth="1"/>
    <col min="22" max="22" width="1.1484375" style="3" customWidth="1"/>
    <col min="23" max="23" width="0.9921875" style="3" customWidth="1"/>
    <col min="24" max="24" width="6.421875" style="3" customWidth="1"/>
    <col min="25" max="25" width="3.140625" style="3" customWidth="1"/>
    <col min="26" max="26" width="23.57421875" style="3" customWidth="1"/>
    <col min="27" max="27" width="5.28125" style="3" customWidth="1"/>
    <col min="28" max="32" width="4.28125" style="3" customWidth="1"/>
    <col min="33" max="33" width="5.28125" style="3" customWidth="1"/>
    <col min="34" max="34" width="4.28125" style="3" customWidth="1"/>
    <col min="35" max="35" width="4.7109375" style="3" customWidth="1"/>
    <col min="36" max="36" width="0.9921875" style="3" customWidth="1"/>
    <col min="37" max="40" width="3.57421875" style="3" customWidth="1"/>
    <col min="41" max="41" width="0.9921875" style="3" customWidth="1"/>
    <col min="42" max="42" width="7.00390625" style="3" customWidth="1"/>
    <col min="43" max="43" width="3.140625" style="3" customWidth="1"/>
    <col min="44" max="44" width="23.57421875" style="3" customWidth="1"/>
    <col min="45" max="45" width="5.28125" style="3" customWidth="1"/>
    <col min="46" max="48" width="3.00390625" style="3" customWidth="1"/>
    <col min="49" max="49" width="0.9921875" style="3" customWidth="1"/>
    <col min="50" max="50" width="6.421875" style="3" customWidth="1"/>
    <col min="51" max="16384" width="9.140625" style="3" customWidth="1"/>
  </cols>
  <sheetData>
    <row r="2" spans="1:50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41"/>
      <c r="N2" s="46"/>
      <c r="O2" s="46"/>
      <c r="P2" s="47"/>
      <c r="Q2" s="47"/>
      <c r="R2" s="47"/>
      <c r="S2" s="41"/>
      <c r="T2" s="41"/>
      <c r="U2" s="47"/>
      <c r="V2" s="47"/>
      <c r="W2" s="47"/>
      <c r="X2" s="55" t="s">
        <v>30</v>
      </c>
      <c r="Y2" s="117"/>
      <c r="Z2" s="103"/>
      <c r="AA2" s="103"/>
      <c r="AB2" s="103"/>
      <c r="AC2" s="102"/>
      <c r="AD2" s="102"/>
      <c r="AE2" s="102"/>
      <c r="AF2" s="102"/>
      <c r="AG2" s="60" t="s">
        <v>76</v>
      </c>
      <c r="AH2" s="60" t="s">
        <v>77</v>
      </c>
      <c r="AI2" s="60" t="s">
        <v>78</v>
      </c>
      <c r="AJ2" s="102"/>
      <c r="AK2" s="120" t="s">
        <v>79</v>
      </c>
      <c r="AL2" s="121"/>
      <c r="AM2" s="121"/>
      <c r="AN2" s="122"/>
      <c r="AO2" s="92"/>
      <c r="AP2" s="55" t="s">
        <v>30</v>
      </c>
      <c r="AR2" s="103"/>
      <c r="AS2" s="103"/>
      <c r="AT2" s="103"/>
      <c r="AU2" s="103"/>
      <c r="AV2" s="103"/>
      <c r="AW2" s="103"/>
      <c r="AX2" s="55" t="s">
        <v>30</v>
      </c>
    </row>
    <row r="3" spans="1:50" ht="13.5" customHeight="1">
      <c r="A3" s="45"/>
      <c r="B3" s="409" t="s">
        <v>173</v>
      </c>
      <c r="C3" s="410"/>
      <c r="D3" s="411"/>
      <c r="E3" s="238" t="s">
        <v>35</v>
      </c>
      <c r="F3" s="108" t="s">
        <v>134</v>
      </c>
      <c r="G3" s="108" t="s">
        <v>135</v>
      </c>
      <c r="H3" s="239" t="s">
        <v>136</v>
      </c>
      <c r="I3" s="105"/>
      <c r="J3" s="60" t="s">
        <v>137</v>
      </c>
      <c r="K3" s="240"/>
      <c r="L3" s="31"/>
      <c r="M3" s="58" t="s">
        <v>34</v>
      </c>
      <c r="N3" s="180"/>
      <c r="O3" s="59" t="s">
        <v>35</v>
      </c>
      <c r="P3" s="60" t="s">
        <v>36</v>
      </c>
      <c r="Q3" s="60" t="s">
        <v>37</v>
      </c>
      <c r="R3" s="60" t="s">
        <v>38</v>
      </c>
      <c r="S3" s="61" t="s">
        <v>39</v>
      </c>
      <c r="T3" s="62"/>
      <c r="U3" s="61" t="s">
        <v>40</v>
      </c>
      <c r="V3" s="62"/>
      <c r="W3" s="47"/>
      <c r="X3" s="63" t="s">
        <v>41</v>
      </c>
      <c r="Y3" s="117"/>
      <c r="Z3" s="130" t="s">
        <v>81</v>
      </c>
      <c r="AA3" s="59"/>
      <c r="AB3" s="59" t="s">
        <v>35</v>
      </c>
      <c r="AC3" s="60" t="s">
        <v>82</v>
      </c>
      <c r="AD3" s="60" t="s">
        <v>83</v>
      </c>
      <c r="AE3" s="60" t="s">
        <v>38</v>
      </c>
      <c r="AF3" s="60" t="s">
        <v>84</v>
      </c>
      <c r="AG3" s="60" t="s">
        <v>85</v>
      </c>
      <c r="AH3" s="60" t="s">
        <v>86</v>
      </c>
      <c r="AI3" s="60" t="s">
        <v>40</v>
      </c>
      <c r="AJ3" s="131"/>
      <c r="AK3" s="60" t="s">
        <v>82</v>
      </c>
      <c r="AL3" s="60" t="s">
        <v>83</v>
      </c>
      <c r="AM3" s="60" t="s">
        <v>87</v>
      </c>
      <c r="AN3" s="60" t="s">
        <v>84</v>
      </c>
      <c r="AO3" s="92"/>
      <c r="AP3" s="63" t="s">
        <v>41</v>
      </c>
      <c r="AR3" s="58" t="s">
        <v>118</v>
      </c>
      <c r="AS3" s="179"/>
      <c r="AT3" s="167" t="s">
        <v>119</v>
      </c>
      <c r="AU3" s="167" t="s">
        <v>120</v>
      </c>
      <c r="AV3" s="167" t="s">
        <v>121</v>
      </c>
      <c r="AW3" s="104"/>
      <c r="AX3" s="63" t="s">
        <v>41</v>
      </c>
    </row>
    <row r="4" spans="1:50" ht="13.5" customHeight="1">
      <c r="A4" s="41"/>
      <c r="B4" s="208">
        <v>1</v>
      </c>
      <c r="C4" s="24" t="s">
        <v>47</v>
      </c>
      <c r="D4" s="138" t="s">
        <v>46</v>
      </c>
      <c r="E4" s="70">
        <f aca="true" t="shared" si="0" ref="E4:E38">O4</f>
        <v>17</v>
      </c>
      <c r="F4" s="85">
        <f aca="true" t="shared" si="1" ref="F4:F38">IF(X4="","-",X4)</f>
        <v>466</v>
      </c>
      <c r="G4" s="85">
        <f aca="true" t="shared" si="2" ref="G4:G38">IF(AP4="","-",AP4)</f>
        <v>302</v>
      </c>
      <c r="H4" s="85">
        <f aca="true" t="shared" si="3" ref="H4:H38">IF(AX4="","-",AX4)</f>
        <v>88</v>
      </c>
      <c r="I4" s="105"/>
      <c r="J4" s="75">
        <f aca="true" t="shared" si="4" ref="J4:J38">(IF(AND(F4="-",G4="-",H4="-"),"-",SUM(F4:H4)))</f>
        <v>856</v>
      </c>
      <c r="K4" s="86"/>
      <c r="L4" s="92"/>
      <c r="M4" s="24" t="s">
        <v>47</v>
      </c>
      <c r="N4" s="138" t="s">
        <v>46</v>
      </c>
      <c r="O4" s="70">
        <v>17</v>
      </c>
      <c r="P4" s="70">
        <v>17</v>
      </c>
      <c r="Q4" s="70">
        <v>2</v>
      </c>
      <c r="R4" s="70">
        <v>571</v>
      </c>
      <c r="S4" s="71">
        <v>124</v>
      </c>
      <c r="T4" s="70"/>
      <c r="U4" s="72">
        <v>38.06666666666667</v>
      </c>
      <c r="V4" s="70" t="s">
        <v>145</v>
      </c>
      <c r="W4" s="47"/>
      <c r="X4" s="73">
        <v>466</v>
      </c>
      <c r="Y4" s="41"/>
      <c r="Z4" s="24" t="s">
        <v>47</v>
      </c>
      <c r="AA4" s="138" t="s">
        <v>46</v>
      </c>
      <c r="AB4" s="70">
        <v>17</v>
      </c>
      <c r="AC4" s="141">
        <v>98</v>
      </c>
      <c r="AD4" s="140">
        <v>9</v>
      </c>
      <c r="AE4" s="140">
        <v>490</v>
      </c>
      <c r="AF4" s="140">
        <v>20</v>
      </c>
      <c r="AG4" s="141">
        <v>4.9</v>
      </c>
      <c r="AH4" s="141">
        <v>5</v>
      </c>
      <c r="AI4" s="142">
        <v>24.5</v>
      </c>
      <c r="AJ4" s="143"/>
      <c r="AK4" s="85">
        <v>8</v>
      </c>
      <c r="AL4" s="70">
        <v>0</v>
      </c>
      <c r="AM4" s="70">
        <v>35</v>
      </c>
      <c r="AN4" s="70">
        <v>4</v>
      </c>
      <c r="AO4" s="92"/>
      <c r="AP4" s="144">
        <v>302</v>
      </c>
      <c r="AR4" s="24" t="s">
        <v>47</v>
      </c>
      <c r="AS4" s="138" t="s">
        <v>46</v>
      </c>
      <c r="AT4" s="139">
        <v>9</v>
      </c>
      <c r="AU4" s="139" t="s">
        <v>145</v>
      </c>
      <c r="AV4" s="139">
        <v>2</v>
      </c>
      <c r="AX4" s="168">
        <v>88</v>
      </c>
    </row>
    <row r="5" spans="1:50" ht="13.5" customHeight="1">
      <c r="A5" s="41"/>
      <c r="B5" s="208">
        <f>B4+1</f>
        <v>2</v>
      </c>
      <c r="C5" s="24" t="s">
        <v>43</v>
      </c>
      <c r="D5" s="138" t="s">
        <v>44</v>
      </c>
      <c r="E5" s="70">
        <f t="shared" si="0"/>
        <v>19</v>
      </c>
      <c r="F5" s="85">
        <f t="shared" si="1"/>
        <v>726</v>
      </c>
      <c r="G5" s="85">
        <f t="shared" si="2"/>
        <v>17.8</v>
      </c>
      <c r="H5" s="85">
        <f t="shared" si="3"/>
        <v>32</v>
      </c>
      <c r="I5" s="105"/>
      <c r="J5" s="75">
        <f t="shared" si="4"/>
        <v>775.8</v>
      </c>
      <c r="L5" s="92"/>
      <c r="M5" s="24" t="s">
        <v>43</v>
      </c>
      <c r="N5" s="138" t="s">
        <v>44</v>
      </c>
      <c r="O5" s="70">
        <v>19</v>
      </c>
      <c r="P5" s="70">
        <v>19</v>
      </c>
      <c r="Q5" s="70">
        <v>2</v>
      </c>
      <c r="R5" s="70">
        <v>845</v>
      </c>
      <c r="S5" s="71">
        <v>114</v>
      </c>
      <c r="T5" s="70" t="s">
        <v>146</v>
      </c>
      <c r="U5" s="72">
        <v>49.705882352941174</v>
      </c>
      <c r="V5" s="70" t="s">
        <v>145</v>
      </c>
      <c r="W5" s="47"/>
      <c r="X5" s="73">
        <v>726</v>
      </c>
      <c r="Z5" s="24" t="s">
        <v>43</v>
      </c>
      <c r="AA5" s="138" t="s">
        <v>44</v>
      </c>
      <c r="AB5" s="70">
        <v>19</v>
      </c>
      <c r="AC5" s="140">
        <v>3.3333333333333335</v>
      </c>
      <c r="AD5" s="140">
        <v>0</v>
      </c>
      <c r="AE5" s="140">
        <v>11</v>
      </c>
      <c r="AF5" s="140">
        <v>1</v>
      </c>
      <c r="AG5" s="141">
        <v>3.3333333333333335</v>
      </c>
      <c r="AH5" s="141">
        <v>3.3</v>
      </c>
      <c r="AI5" s="142">
        <v>11</v>
      </c>
      <c r="AJ5" s="143"/>
      <c r="AK5" s="85">
        <v>3.3333333333333335</v>
      </c>
      <c r="AL5" s="70">
        <v>0</v>
      </c>
      <c r="AM5" s="70">
        <v>11</v>
      </c>
      <c r="AN5" s="70">
        <v>1</v>
      </c>
      <c r="AO5" s="92"/>
      <c r="AP5" s="144">
        <v>17.8</v>
      </c>
      <c r="AR5" s="24" t="s">
        <v>43</v>
      </c>
      <c r="AS5" s="138" t="s">
        <v>44</v>
      </c>
      <c r="AT5" s="139">
        <v>4</v>
      </c>
      <c r="AU5" s="139" t="s">
        <v>145</v>
      </c>
      <c r="AV5" s="139" t="s">
        <v>145</v>
      </c>
      <c r="AX5" s="168">
        <v>32</v>
      </c>
    </row>
    <row r="6" spans="1:50" ht="13.5" customHeight="1">
      <c r="A6" s="41"/>
      <c r="B6" s="208">
        <f>B5+1</f>
        <v>3</v>
      </c>
      <c r="C6" s="24" t="s">
        <v>177</v>
      </c>
      <c r="D6" s="138" t="s">
        <v>52</v>
      </c>
      <c r="E6" s="70">
        <f t="shared" si="0"/>
        <v>12</v>
      </c>
      <c r="F6" s="85">
        <f t="shared" si="1"/>
        <v>247</v>
      </c>
      <c r="G6" s="85">
        <f t="shared" si="2"/>
        <v>292.4</v>
      </c>
      <c r="H6" s="85">
        <f t="shared" si="3"/>
        <v>56</v>
      </c>
      <c r="I6" s="105"/>
      <c r="J6" s="75">
        <f t="shared" si="4"/>
        <v>595.4</v>
      </c>
      <c r="K6" s="86"/>
      <c r="L6" s="92"/>
      <c r="M6" s="24" t="s">
        <v>177</v>
      </c>
      <c r="N6" s="138" t="s">
        <v>52</v>
      </c>
      <c r="O6" s="70">
        <v>12</v>
      </c>
      <c r="P6" s="70">
        <v>12</v>
      </c>
      <c r="Q6" s="70">
        <v>2</v>
      </c>
      <c r="R6" s="70">
        <v>317</v>
      </c>
      <c r="S6" s="71">
        <v>143</v>
      </c>
      <c r="T6" s="70" t="s">
        <v>146</v>
      </c>
      <c r="U6" s="72">
        <v>31.7</v>
      </c>
      <c r="V6" s="70" t="s">
        <v>145</v>
      </c>
      <c r="W6" s="47"/>
      <c r="X6" s="73">
        <v>247</v>
      </c>
      <c r="Z6" s="24" t="s">
        <v>177</v>
      </c>
      <c r="AA6" s="138" t="s">
        <v>52</v>
      </c>
      <c r="AB6" s="70">
        <v>12</v>
      </c>
      <c r="AC6" s="140">
        <v>74.33333333333334</v>
      </c>
      <c r="AD6" s="140">
        <v>8</v>
      </c>
      <c r="AE6" s="140">
        <v>338</v>
      </c>
      <c r="AF6" s="140">
        <v>18</v>
      </c>
      <c r="AG6" s="141">
        <v>4.12962962962963</v>
      </c>
      <c r="AH6" s="141">
        <v>4.547085201793721</v>
      </c>
      <c r="AI6" s="142">
        <v>18.77777777777778</v>
      </c>
      <c r="AJ6" s="143"/>
      <c r="AK6" s="85">
        <v>7.333333333333333</v>
      </c>
      <c r="AL6" s="70">
        <v>3</v>
      </c>
      <c r="AM6" s="70">
        <v>8</v>
      </c>
      <c r="AN6" s="70">
        <v>4</v>
      </c>
      <c r="AO6" s="92"/>
      <c r="AP6" s="144">
        <v>292.4</v>
      </c>
      <c r="AR6" s="24" t="s">
        <v>177</v>
      </c>
      <c r="AS6" s="138" t="s">
        <v>52</v>
      </c>
      <c r="AT6" s="139">
        <v>5</v>
      </c>
      <c r="AU6" s="139" t="s">
        <v>145</v>
      </c>
      <c r="AV6" s="139">
        <v>2</v>
      </c>
      <c r="AX6" s="168">
        <v>56</v>
      </c>
    </row>
    <row r="7" spans="1:50" ht="13.5" customHeight="1">
      <c r="A7" s="41"/>
      <c r="B7" s="208">
        <f aca="true" t="shared" si="5" ref="B7:B38">B6+1</f>
        <v>4</v>
      </c>
      <c r="C7" s="24" t="s">
        <v>50</v>
      </c>
      <c r="D7" s="138" t="s">
        <v>46</v>
      </c>
      <c r="E7" s="70">
        <f t="shared" si="0"/>
        <v>18</v>
      </c>
      <c r="F7" s="85">
        <f t="shared" si="1"/>
        <v>293</v>
      </c>
      <c r="G7" s="85">
        <f t="shared" si="2"/>
        <v>104.4</v>
      </c>
      <c r="H7" s="85">
        <f t="shared" si="3"/>
        <v>48</v>
      </c>
      <c r="I7" s="105"/>
      <c r="J7" s="75">
        <f t="shared" si="4"/>
        <v>445.4</v>
      </c>
      <c r="L7" s="92"/>
      <c r="M7" s="24" t="s">
        <v>50</v>
      </c>
      <c r="N7" s="138" t="s">
        <v>46</v>
      </c>
      <c r="O7" s="70">
        <v>18</v>
      </c>
      <c r="P7" s="70">
        <v>18</v>
      </c>
      <c r="Q7" s="70">
        <v>2</v>
      </c>
      <c r="R7" s="70">
        <v>405</v>
      </c>
      <c r="S7" s="71">
        <v>121</v>
      </c>
      <c r="T7" s="70"/>
      <c r="U7" s="72">
        <v>25.3125</v>
      </c>
      <c r="V7" s="70" t="s">
        <v>145</v>
      </c>
      <c r="W7" s="47"/>
      <c r="X7" s="73">
        <v>293</v>
      </c>
      <c r="Z7" s="24" t="s">
        <v>50</v>
      </c>
      <c r="AA7" s="138" t="s">
        <v>46</v>
      </c>
      <c r="AB7" s="70">
        <v>18</v>
      </c>
      <c r="AC7" s="141">
        <v>18</v>
      </c>
      <c r="AD7" s="140">
        <v>2</v>
      </c>
      <c r="AE7" s="140">
        <v>78</v>
      </c>
      <c r="AF7" s="140">
        <v>6</v>
      </c>
      <c r="AG7" s="141">
        <v>3</v>
      </c>
      <c r="AH7" s="141">
        <v>4.333333333333333</v>
      </c>
      <c r="AI7" s="142">
        <v>13</v>
      </c>
      <c r="AJ7" s="143"/>
      <c r="AK7" s="85">
        <v>3</v>
      </c>
      <c r="AL7" s="70">
        <v>2</v>
      </c>
      <c r="AM7" s="70">
        <v>1</v>
      </c>
      <c r="AN7" s="70">
        <v>2</v>
      </c>
      <c r="AO7" s="92"/>
      <c r="AP7" s="144">
        <v>104.4</v>
      </c>
      <c r="AR7" s="24" t="s">
        <v>50</v>
      </c>
      <c r="AS7" s="138" t="s">
        <v>46</v>
      </c>
      <c r="AT7" s="139">
        <v>5</v>
      </c>
      <c r="AU7" s="139" t="s">
        <v>145</v>
      </c>
      <c r="AV7" s="139">
        <v>1</v>
      </c>
      <c r="AX7" s="168">
        <v>48</v>
      </c>
    </row>
    <row r="8" spans="1:50" ht="13.5" customHeight="1">
      <c r="A8" s="41"/>
      <c r="B8" s="208">
        <f t="shared" si="5"/>
        <v>5</v>
      </c>
      <c r="C8" s="24" t="s">
        <v>53</v>
      </c>
      <c r="D8" s="138" t="s">
        <v>54</v>
      </c>
      <c r="E8" s="70">
        <f t="shared" si="0"/>
        <v>9</v>
      </c>
      <c r="F8" s="85">
        <f t="shared" si="1"/>
        <v>209</v>
      </c>
      <c r="G8" s="85">
        <f t="shared" si="2"/>
        <v>87.6</v>
      </c>
      <c r="H8" s="85">
        <f t="shared" si="3"/>
        <v>64</v>
      </c>
      <c r="I8" s="105"/>
      <c r="J8" s="75">
        <f t="shared" si="4"/>
        <v>360.6</v>
      </c>
      <c r="K8" s="86"/>
      <c r="L8" s="92"/>
      <c r="M8" s="24" t="s">
        <v>53</v>
      </c>
      <c r="N8" s="138" t="s">
        <v>54</v>
      </c>
      <c r="O8" s="70">
        <v>9</v>
      </c>
      <c r="P8" s="70">
        <v>9</v>
      </c>
      <c r="Q8" s="70">
        <v>1</v>
      </c>
      <c r="R8" s="70">
        <v>265</v>
      </c>
      <c r="S8" s="71">
        <v>74</v>
      </c>
      <c r="T8" s="70"/>
      <c r="U8" s="72">
        <v>33.125</v>
      </c>
      <c r="V8" s="70" t="s">
        <v>145</v>
      </c>
      <c r="W8" s="47"/>
      <c r="X8" s="73">
        <v>209</v>
      </c>
      <c r="Z8" s="24" t="s">
        <v>53</v>
      </c>
      <c r="AA8" s="138" t="s">
        <v>54</v>
      </c>
      <c r="AB8" s="70">
        <v>9</v>
      </c>
      <c r="AC8" s="140">
        <v>12.333333333333334</v>
      </c>
      <c r="AD8" s="140">
        <v>0</v>
      </c>
      <c r="AE8" s="140">
        <v>62</v>
      </c>
      <c r="AF8" s="140">
        <v>5</v>
      </c>
      <c r="AG8" s="141">
        <v>2.466666666666667</v>
      </c>
      <c r="AH8" s="141">
        <v>5.027027027027027</v>
      </c>
      <c r="AI8" s="142">
        <v>12.4</v>
      </c>
      <c r="AJ8" s="143"/>
      <c r="AK8" s="74">
        <v>4</v>
      </c>
      <c r="AL8" s="70">
        <v>0</v>
      </c>
      <c r="AM8" s="70">
        <v>23</v>
      </c>
      <c r="AN8" s="70">
        <v>2</v>
      </c>
      <c r="AO8" s="92"/>
      <c r="AP8" s="144">
        <v>87.6</v>
      </c>
      <c r="AR8" s="24" t="s">
        <v>53</v>
      </c>
      <c r="AS8" s="138" t="s">
        <v>54</v>
      </c>
      <c r="AT8" s="139">
        <v>6</v>
      </c>
      <c r="AU8" s="139">
        <v>1</v>
      </c>
      <c r="AV8" s="139">
        <v>0.5</v>
      </c>
      <c r="AX8" s="168">
        <v>64</v>
      </c>
    </row>
    <row r="9" spans="1:50" ht="13.5" customHeight="1">
      <c r="A9" s="41"/>
      <c r="B9" s="208">
        <f t="shared" si="5"/>
        <v>6</v>
      </c>
      <c r="C9" s="24" t="s">
        <v>58</v>
      </c>
      <c r="D9" s="138" t="s">
        <v>54</v>
      </c>
      <c r="E9" s="70">
        <f t="shared" si="0"/>
        <v>13</v>
      </c>
      <c r="F9" s="85">
        <f t="shared" si="1"/>
        <v>53</v>
      </c>
      <c r="G9" s="85">
        <f t="shared" si="2"/>
        <v>273.4</v>
      </c>
      <c r="H9" s="85">
        <f t="shared" si="3"/>
        <v>32</v>
      </c>
      <c r="I9" s="105"/>
      <c r="J9" s="75">
        <f t="shared" si="4"/>
        <v>358.4</v>
      </c>
      <c r="K9" s="86"/>
      <c r="L9" s="92"/>
      <c r="M9" s="24" t="s">
        <v>58</v>
      </c>
      <c r="N9" s="138" t="s">
        <v>54</v>
      </c>
      <c r="O9" s="70">
        <v>13</v>
      </c>
      <c r="P9" s="70">
        <v>8</v>
      </c>
      <c r="Q9" s="70">
        <v>1</v>
      </c>
      <c r="R9" s="70">
        <v>102</v>
      </c>
      <c r="S9" s="71">
        <v>44</v>
      </c>
      <c r="T9" s="70"/>
      <c r="U9" s="72">
        <v>14.571428571428571</v>
      </c>
      <c r="V9" s="70" t="s">
        <v>145</v>
      </c>
      <c r="W9" s="47"/>
      <c r="X9" s="73">
        <v>53</v>
      </c>
      <c r="Z9" s="24" t="s">
        <v>58</v>
      </c>
      <c r="AA9" s="138" t="s">
        <v>54</v>
      </c>
      <c r="AB9" s="70">
        <v>13</v>
      </c>
      <c r="AC9" s="140">
        <v>75.66666666666666</v>
      </c>
      <c r="AD9" s="140">
        <v>6</v>
      </c>
      <c r="AE9" s="140">
        <v>333</v>
      </c>
      <c r="AF9" s="140">
        <v>17</v>
      </c>
      <c r="AG9" s="141">
        <v>4.450980392156862</v>
      </c>
      <c r="AH9" s="141">
        <v>4.400881057268723</v>
      </c>
      <c r="AI9" s="142">
        <v>19.58823529411765</v>
      </c>
      <c r="AJ9" s="143"/>
      <c r="AK9" s="85">
        <v>6</v>
      </c>
      <c r="AL9" s="70">
        <v>3</v>
      </c>
      <c r="AM9" s="70">
        <v>10</v>
      </c>
      <c r="AN9" s="70">
        <v>3</v>
      </c>
      <c r="AO9" s="92"/>
      <c r="AP9" s="144">
        <v>273.4</v>
      </c>
      <c r="AR9" s="24" t="s">
        <v>58</v>
      </c>
      <c r="AS9" s="138" t="s">
        <v>54</v>
      </c>
      <c r="AT9" s="139">
        <v>4</v>
      </c>
      <c r="AU9" s="139" t="s">
        <v>145</v>
      </c>
      <c r="AV9" s="139" t="s">
        <v>145</v>
      </c>
      <c r="AX9" s="168">
        <v>32</v>
      </c>
    </row>
    <row r="10" spans="1:50" ht="13.5" customHeight="1">
      <c r="A10" s="41"/>
      <c r="B10" s="208">
        <f t="shared" si="5"/>
        <v>7</v>
      </c>
      <c r="C10" s="24" t="s">
        <v>74</v>
      </c>
      <c r="D10" s="138" t="s">
        <v>60</v>
      </c>
      <c r="E10" s="70">
        <f t="shared" si="0"/>
        <v>6</v>
      </c>
      <c r="F10" s="85">
        <f t="shared" si="1"/>
        <v>65</v>
      </c>
      <c r="G10" s="85">
        <f t="shared" si="2"/>
        <v>162.8</v>
      </c>
      <c r="H10" s="85">
        <f t="shared" si="3"/>
        <v>52</v>
      </c>
      <c r="I10" s="105"/>
      <c r="J10" s="75">
        <f t="shared" si="4"/>
        <v>279.8</v>
      </c>
      <c r="L10" s="92"/>
      <c r="M10" s="24" t="s">
        <v>74</v>
      </c>
      <c r="N10" s="138" t="s">
        <v>60</v>
      </c>
      <c r="O10" s="70">
        <v>6</v>
      </c>
      <c r="P10" s="70">
        <v>4</v>
      </c>
      <c r="Q10" s="70">
        <v>2</v>
      </c>
      <c r="R10" s="70">
        <v>79</v>
      </c>
      <c r="S10" s="71">
        <v>48</v>
      </c>
      <c r="T10" s="70"/>
      <c r="U10" s="72">
        <v>39.5</v>
      </c>
      <c r="V10" s="70" t="s">
        <v>145</v>
      </c>
      <c r="W10" s="47"/>
      <c r="X10" s="73">
        <v>65</v>
      </c>
      <c r="Z10" s="24" t="s">
        <v>74</v>
      </c>
      <c r="AA10" s="138" t="s">
        <v>60</v>
      </c>
      <c r="AB10" s="70">
        <v>6</v>
      </c>
      <c r="AC10" s="140">
        <v>40.83333333333333</v>
      </c>
      <c r="AD10" s="140">
        <v>7</v>
      </c>
      <c r="AE10" s="140">
        <v>186</v>
      </c>
      <c r="AF10" s="140">
        <v>10</v>
      </c>
      <c r="AG10" s="141">
        <v>4.083333333333333</v>
      </c>
      <c r="AH10" s="141">
        <v>4.555102040816327</v>
      </c>
      <c r="AI10" s="142">
        <v>18.6</v>
      </c>
      <c r="AJ10" s="143"/>
      <c r="AK10" s="139">
        <v>7.833333333333333</v>
      </c>
      <c r="AL10" s="70">
        <v>0</v>
      </c>
      <c r="AM10" s="70">
        <v>48</v>
      </c>
      <c r="AN10" s="70">
        <v>4</v>
      </c>
      <c r="AO10" s="92"/>
      <c r="AP10" s="144">
        <v>162.8</v>
      </c>
      <c r="AR10" s="24" t="s">
        <v>74</v>
      </c>
      <c r="AS10" s="138" t="s">
        <v>60</v>
      </c>
      <c r="AT10" s="139">
        <v>6</v>
      </c>
      <c r="AU10" s="139" t="s">
        <v>145</v>
      </c>
      <c r="AV10" s="139">
        <v>0.5</v>
      </c>
      <c r="AX10" s="168">
        <v>52</v>
      </c>
    </row>
    <row r="11" spans="1:50" ht="13.5" customHeight="1">
      <c r="A11" s="41"/>
      <c r="B11" s="208">
        <f t="shared" si="5"/>
        <v>8</v>
      </c>
      <c r="C11" s="24" t="s">
        <v>51</v>
      </c>
      <c r="D11" s="138" t="s">
        <v>52</v>
      </c>
      <c r="E11" s="70">
        <f t="shared" si="0"/>
        <v>7</v>
      </c>
      <c r="F11" s="85">
        <f t="shared" si="1"/>
        <v>150</v>
      </c>
      <c r="G11" s="85">
        <f t="shared" si="2"/>
        <v>90.2</v>
      </c>
      <c r="H11" s="85">
        <f t="shared" si="3"/>
        <v>32</v>
      </c>
      <c r="I11" s="105"/>
      <c r="J11" s="75">
        <f t="shared" si="4"/>
        <v>272.2</v>
      </c>
      <c r="K11" s="86"/>
      <c r="L11" s="92"/>
      <c r="M11" s="24" t="s">
        <v>51</v>
      </c>
      <c r="N11" s="138" t="s">
        <v>52</v>
      </c>
      <c r="O11" s="70">
        <v>7</v>
      </c>
      <c r="P11" s="70">
        <v>7</v>
      </c>
      <c r="Q11" s="70">
        <v>1</v>
      </c>
      <c r="R11" s="70">
        <v>192</v>
      </c>
      <c r="S11" s="71">
        <v>65</v>
      </c>
      <c r="T11" s="70" t="s">
        <v>146</v>
      </c>
      <c r="U11" s="72">
        <v>32</v>
      </c>
      <c r="V11" s="70" t="s">
        <v>145</v>
      </c>
      <c r="W11" s="47"/>
      <c r="X11" s="73">
        <v>150</v>
      </c>
      <c r="Z11" s="24" t="s">
        <v>51</v>
      </c>
      <c r="AA11" s="138" t="s">
        <v>52</v>
      </c>
      <c r="AB11" s="70">
        <v>7</v>
      </c>
      <c r="AC11" s="140">
        <v>39.33333333333333</v>
      </c>
      <c r="AD11" s="140">
        <v>4</v>
      </c>
      <c r="AE11" s="140">
        <v>249</v>
      </c>
      <c r="AF11" s="140">
        <v>7</v>
      </c>
      <c r="AG11" s="141">
        <v>5.619047619047619</v>
      </c>
      <c r="AH11" s="141">
        <v>6.330508474576272</v>
      </c>
      <c r="AI11" s="142">
        <v>35.57142857142857</v>
      </c>
      <c r="AJ11" s="143"/>
      <c r="AK11" s="85">
        <v>7.333333333333333</v>
      </c>
      <c r="AL11" s="70">
        <v>3</v>
      </c>
      <c r="AM11" s="70">
        <v>28</v>
      </c>
      <c r="AN11" s="70">
        <v>2</v>
      </c>
      <c r="AO11" s="92"/>
      <c r="AP11" s="144">
        <v>90.2</v>
      </c>
      <c r="AR11" s="24" t="s">
        <v>51</v>
      </c>
      <c r="AS11" s="138" t="s">
        <v>52</v>
      </c>
      <c r="AT11" s="139">
        <v>4</v>
      </c>
      <c r="AU11" s="139" t="s">
        <v>145</v>
      </c>
      <c r="AV11" s="139" t="s">
        <v>145</v>
      </c>
      <c r="AX11" s="168">
        <v>32</v>
      </c>
    </row>
    <row r="12" spans="1:50" ht="13.5" customHeight="1">
      <c r="A12" s="41"/>
      <c r="B12" s="208">
        <f t="shared" si="5"/>
        <v>9</v>
      </c>
      <c r="C12" s="24" t="s">
        <v>73</v>
      </c>
      <c r="D12" s="138" t="s">
        <v>60</v>
      </c>
      <c r="E12" s="70">
        <f t="shared" si="0"/>
        <v>14</v>
      </c>
      <c r="F12" s="85">
        <f t="shared" si="1"/>
        <v>21</v>
      </c>
      <c r="G12" s="85">
        <f t="shared" si="2"/>
        <v>220.6</v>
      </c>
      <c r="H12" s="85" t="str">
        <f t="shared" si="3"/>
        <v>-</v>
      </c>
      <c r="I12" s="105"/>
      <c r="J12" s="75">
        <f t="shared" si="4"/>
        <v>241.6</v>
      </c>
      <c r="K12" s="86"/>
      <c r="L12" s="92"/>
      <c r="M12" s="24" t="s">
        <v>73</v>
      </c>
      <c r="N12" s="138" t="s">
        <v>60</v>
      </c>
      <c r="O12" s="70">
        <v>14</v>
      </c>
      <c r="P12" s="70">
        <v>6</v>
      </c>
      <c r="Q12" s="70">
        <v>2</v>
      </c>
      <c r="R12" s="70">
        <v>49</v>
      </c>
      <c r="S12" s="71">
        <v>29</v>
      </c>
      <c r="T12" s="70" t="s">
        <v>146</v>
      </c>
      <c r="U12" s="72">
        <v>12.25</v>
      </c>
      <c r="V12" s="70" t="s">
        <v>145</v>
      </c>
      <c r="W12" s="47"/>
      <c r="X12" s="73">
        <v>21</v>
      </c>
      <c r="Z12" s="24" t="s">
        <v>73</v>
      </c>
      <c r="AA12" s="138" t="s">
        <v>60</v>
      </c>
      <c r="AB12" s="70">
        <v>14</v>
      </c>
      <c r="AC12" s="140">
        <v>50</v>
      </c>
      <c r="AD12" s="140">
        <v>5</v>
      </c>
      <c r="AE12" s="140">
        <v>297</v>
      </c>
      <c r="AF12" s="140">
        <v>14</v>
      </c>
      <c r="AG12" s="141">
        <v>3.5714285714285716</v>
      </c>
      <c r="AH12" s="141">
        <v>5.94</v>
      </c>
      <c r="AI12" s="142">
        <v>21.214285714285715</v>
      </c>
      <c r="AJ12" s="143"/>
      <c r="AK12" s="85">
        <v>4</v>
      </c>
      <c r="AL12" s="70">
        <v>1</v>
      </c>
      <c r="AM12" s="70">
        <v>3</v>
      </c>
      <c r="AN12" s="70">
        <v>3</v>
      </c>
      <c r="AO12" s="92"/>
      <c r="AP12" s="144">
        <v>220.6</v>
      </c>
      <c r="AR12" s="24" t="s">
        <v>73</v>
      </c>
      <c r="AS12" s="138" t="s">
        <v>60</v>
      </c>
      <c r="AT12" s="139"/>
      <c r="AU12" s="139"/>
      <c r="AV12" s="139"/>
      <c r="AX12" s="73" t="s">
        <v>57</v>
      </c>
    </row>
    <row r="13" spans="1:50" ht="13.5" customHeight="1">
      <c r="A13" s="41"/>
      <c r="B13" s="208">
        <f t="shared" si="5"/>
        <v>10</v>
      </c>
      <c r="C13" s="24" t="s">
        <v>45</v>
      </c>
      <c r="D13" s="138" t="s">
        <v>46</v>
      </c>
      <c r="E13" s="70">
        <f t="shared" si="0"/>
        <v>9</v>
      </c>
      <c r="F13" s="85">
        <f t="shared" si="1"/>
        <v>53</v>
      </c>
      <c r="G13" s="85">
        <f t="shared" si="2"/>
        <v>89.8</v>
      </c>
      <c r="H13" s="85">
        <f t="shared" si="3"/>
        <v>36</v>
      </c>
      <c r="I13" s="105"/>
      <c r="J13" s="75">
        <f t="shared" si="4"/>
        <v>178.8</v>
      </c>
      <c r="K13" s="241"/>
      <c r="L13" s="31"/>
      <c r="M13" s="24" t="s">
        <v>45</v>
      </c>
      <c r="N13" s="138" t="s">
        <v>46</v>
      </c>
      <c r="O13" s="70">
        <v>9</v>
      </c>
      <c r="P13" s="70">
        <v>7</v>
      </c>
      <c r="Q13" s="70">
        <v>0</v>
      </c>
      <c r="R13" s="70">
        <v>102</v>
      </c>
      <c r="S13" s="71">
        <v>28</v>
      </c>
      <c r="T13" s="70"/>
      <c r="U13" s="72">
        <v>14.571428571428571</v>
      </c>
      <c r="V13" s="70" t="s">
        <v>145</v>
      </c>
      <c r="W13" s="47"/>
      <c r="X13" s="73">
        <v>53</v>
      </c>
      <c r="Z13" s="24" t="s">
        <v>45</v>
      </c>
      <c r="AA13" s="138" t="s">
        <v>46</v>
      </c>
      <c r="AB13" s="70">
        <v>9</v>
      </c>
      <c r="AC13" s="140">
        <v>42.5</v>
      </c>
      <c r="AD13" s="140">
        <v>0</v>
      </c>
      <c r="AE13" s="140">
        <v>251</v>
      </c>
      <c r="AF13" s="140">
        <v>7</v>
      </c>
      <c r="AG13" s="141">
        <v>6.071428571428571</v>
      </c>
      <c r="AH13" s="141">
        <v>5.905882352941177</v>
      </c>
      <c r="AI13" s="284">
        <v>35.857142857142854</v>
      </c>
      <c r="AJ13" s="143"/>
      <c r="AK13" s="85">
        <v>4</v>
      </c>
      <c r="AL13" s="70">
        <v>0</v>
      </c>
      <c r="AM13" s="70">
        <v>23</v>
      </c>
      <c r="AN13" s="70">
        <v>2</v>
      </c>
      <c r="AO13" s="92"/>
      <c r="AP13" s="144">
        <v>89.8</v>
      </c>
      <c r="AR13" s="24" t="s">
        <v>45</v>
      </c>
      <c r="AS13" s="138" t="s">
        <v>46</v>
      </c>
      <c r="AT13" s="139">
        <v>3</v>
      </c>
      <c r="AU13" s="139" t="s">
        <v>145</v>
      </c>
      <c r="AV13" s="139">
        <v>1.5</v>
      </c>
      <c r="AX13" s="168">
        <v>36</v>
      </c>
    </row>
    <row r="14" spans="1:50" ht="13.5" customHeight="1">
      <c r="A14" s="41"/>
      <c r="B14" s="208">
        <f t="shared" si="5"/>
        <v>11</v>
      </c>
      <c r="C14" s="24" t="s">
        <v>61</v>
      </c>
      <c r="D14" s="138" t="s">
        <v>54</v>
      </c>
      <c r="E14" s="70">
        <f t="shared" si="0"/>
        <v>15</v>
      </c>
      <c r="F14" s="85">
        <f t="shared" si="1"/>
        <v>59</v>
      </c>
      <c r="G14" s="85" t="str">
        <f t="shared" si="2"/>
        <v>-</v>
      </c>
      <c r="H14" s="85">
        <f t="shared" si="3"/>
        <v>100</v>
      </c>
      <c r="I14" s="105"/>
      <c r="J14" s="75">
        <f t="shared" si="4"/>
        <v>159</v>
      </c>
      <c r="K14" s="86"/>
      <c r="L14" s="92"/>
      <c r="M14" s="24" t="s">
        <v>61</v>
      </c>
      <c r="N14" s="138" t="s">
        <v>54</v>
      </c>
      <c r="O14" s="70">
        <v>15</v>
      </c>
      <c r="P14" s="70">
        <v>7</v>
      </c>
      <c r="Q14" s="70">
        <v>4</v>
      </c>
      <c r="R14" s="70">
        <v>80</v>
      </c>
      <c r="S14" s="71">
        <v>44</v>
      </c>
      <c r="T14" s="70" t="s">
        <v>146</v>
      </c>
      <c r="U14" s="72">
        <v>26.666666666666668</v>
      </c>
      <c r="V14" s="70" t="s">
        <v>145</v>
      </c>
      <c r="W14" s="47"/>
      <c r="X14" s="73">
        <v>59</v>
      </c>
      <c r="Z14" s="24" t="s">
        <v>61</v>
      </c>
      <c r="AA14" s="138" t="s">
        <v>54</v>
      </c>
      <c r="AB14" s="70">
        <v>15</v>
      </c>
      <c r="AC14" s="70"/>
      <c r="AD14" s="140"/>
      <c r="AE14" s="140"/>
      <c r="AF14" s="140"/>
      <c r="AG14" s="140"/>
      <c r="AH14" s="141"/>
      <c r="AI14" s="141"/>
      <c r="AJ14" s="143"/>
      <c r="AK14" s="73"/>
      <c r="AL14" s="70"/>
      <c r="AM14" s="70"/>
      <c r="AN14" s="70"/>
      <c r="AO14" s="92"/>
      <c r="AP14" s="144"/>
      <c r="AR14" s="24" t="s">
        <v>122</v>
      </c>
      <c r="AS14" s="138" t="s">
        <v>54</v>
      </c>
      <c r="AT14" s="139">
        <v>8</v>
      </c>
      <c r="AU14" s="139">
        <v>2</v>
      </c>
      <c r="AV14" s="139">
        <v>1.5</v>
      </c>
      <c r="AX14" s="168">
        <v>100</v>
      </c>
    </row>
    <row r="15" spans="1:50" ht="13.5" customHeight="1">
      <c r="A15" s="41"/>
      <c r="B15" s="208">
        <f t="shared" si="5"/>
        <v>12</v>
      </c>
      <c r="C15" s="24" t="s">
        <v>55</v>
      </c>
      <c r="D15" s="138" t="s">
        <v>44</v>
      </c>
      <c r="E15" s="70">
        <f t="shared" si="0"/>
        <v>6</v>
      </c>
      <c r="F15" s="85">
        <f t="shared" si="1"/>
        <v>58</v>
      </c>
      <c r="G15" s="85">
        <f t="shared" si="2"/>
        <v>62.4</v>
      </c>
      <c r="H15" s="85">
        <f t="shared" si="3"/>
        <v>16</v>
      </c>
      <c r="I15" s="105"/>
      <c r="J15" s="75">
        <f t="shared" si="4"/>
        <v>136.4</v>
      </c>
      <c r="L15" s="92"/>
      <c r="M15" s="24" t="s">
        <v>55</v>
      </c>
      <c r="N15" s="138" t="s">
        <v>44</v>
      </c>
      <c r="O15" s="70">
        <v>6</v>
      </c>
      <c r="P15" s="70">
        <v>6</v>
      </c>
      <c r="Q15" s="70">
        <v>0</v>
      </c>
      <c r="R15" s="70">
        <v>100</v>
      </c>
      <c r="S15" s="71">
        <v>50</v>
      </c>
      <c r="T15" s="70"/>
      <c r="U15" s="72">
        <v>16.666666666666668</v>
      </c>
      <c r="V15" s="70" t="s">
        <v>145</v>
      </c>
      <c r="W15" s="47"/>
      <c r="X15" s="73">
        <v>58</v>
      </c>
      <c r="Z15" s="24" t="s">
        <v>55</v>
      </c>
      <c r="AA15" s="138" t="s">
        <v>44</v>
      </c>
      <c r="AB15" s="70">
        <v>6</v>
      </c>
      <c r="AC15" s="140">
        <v>26</v>
      </c>
      <c r="AD15" s="140">
        <v>1</v>
      </c>
      <c r="AE15" s="140">
        <v>188</v>
      </c>
      <c r="AF15" s="140">
        <v>5</v>
      </c>
      <c r="AG15" s="141">
        <v>5.2</v>
      </c>
      <c r="AH15" s="141">
        <v>7.230769230769231</v>
      </c>
      <c r="AI15" s="142">
        <v>37.6</v>
      </c>
      <c r="AJ15" s="143"/>
      <c r="AK15" s="85">
        <v>2</v>
      </c>
      <c r="AL15" s="70">
        <v>0</v>
      </c>
      <c r="AM15" s="70">
        <v>9</v>
      </c>
      <c r="AN15" s="70">
        <v>2</v>
      </c>
      <c r="AO15" s="92"/>
      <c r="AP15" s="144">
        <v>62.4</v>
      </c>
      <c r="AR15" s="24" t="s">
        <v>55</v>
      </c>
      <c r="AS15" s="138" t="s">
        <v>44</v>
      </c>
      <c r="AT15" s="139">
        <v>2</v>
      </c>
      <c r="AU15" s="139" t="s">
        <v>145</v>
      </c>
      <c r="AV15" s="139" t="s">
        <v>145</v>
      </c>
      <c r="AX15" s="168">
        <v>16</v>
      </c>
    </row>
    <row r="16" spans="1:50" ht="13.5" customHeight="1">
      <c r="A16" s="41"/>
      <c r="B16" s="208">
        <f t="shared" si="5"/>
        <v>13</v>
      </c>
      <c r="C16" s="24" t="s">
        <v>165</v>
      </c>
      <c r="D16" s="138" t="s">
        <v>46</v>
      </c>
      <c r="E16" s="70">
        <f t="shared" si="0"/>
        <v>12</v>
      </c>
      <c r="F16" s="85">
        <f t="shared" si="1"/>
        <v>53</v>
      </c>
      <c r="G16" s="85">
        <f t="shared" si="2"/>
        <v>65</v>
      </c>
      <c r="H16" s="85">
        <f t="shared" si="3"/>
        <v>16</v>
      </c>
      <c r="I16" s="105"/>
      <c r="J16" s="75">
        <f t="shared" si="4"/>
        <v>134</v>
      </c>
      <c r="K16" s="241"/>
      <c r="L16" s="31"/>
      <c r="M16" s="24" t="s">
        <v>165</v>
      </c>
      <c r="N16" s="138" t="s">
        <v>46</v>
      </c>
      <c r="O16" s="70">
        <v>12</v>
      </c>
      <c r="P16" s="70">
        <v>8</v>
      </c>
      <c r="Q16" s="70">
        <v>2</v>
      </c>
      <c r="R16" s="70">
        <v>95</v>
      </c>
      <c r="S16" s="71">
        <v>41</v>
      </c>
      <c r="T16" s="70"/>
      <c r="U16" s="72">
        <v>15.833333333333334</v>
      </c>
      <c r="V16" s="70" t="s">
        <v>145</v>
      </c>
      <c r="W16" s="47"/>
      <c r="X16" s="73">
        <v>53</v>
      </c>
      <c r="Z16" s="24" t="s">
        <v>165</v>
      </c>
      <c r="AA16" s="138" t="s">
        <v>46</v>
      </c>
      <c r="AB16" s="70">
        <v>12</v>
      </c>
      <c r="AC16" s="140">
        <v>37</v>
      </c>
      <c r="AD16" s="140">
        <v>2</v>
      </c>
      <c r="AE16" s="140">
        <v>175</v>
      </c>
      <c r="AF16" s="140">
        <v>5</v>
      </c>
      <c r="AG16" s="141">
        <v>7.4</v>
      </c>
      <c r="AH16" s="141">
        <v>4.72972972972973</v>
      </c>
      <c r="AI16" s="142">
        <v>35</v>
      </c>
      <c r="AJ16" s="143"/>
      <c r="AK16" s="85">
        <v>4</v>
      </c>
      <c r="AL16" s="70">
        <v>0</v>
      </c>
      <c r="AM16" s="70">
        <v>19</v>
      </c>
      <c r="AN16" s="70">
        <v>1</v>
      </c>
      <c r="AO16" s="92"/>
      <c r="AP16" s="144">
        <v>65</v>
      </c>
      <c r="AR16" s="24" t="s">
        <v>165</v>
      </c>
      <c r="AS16" s="138" t="s">
        <v>46</v>
      </c>
      <c r="AT16" s="139">
        <v>2</v>
      </c>
      <c r="AU16" s="139" t="s">
        <v>145</v>
      </c>
      <c r="AV16" s="139" t="s">
        <v>145</v>
      </c>
      <c r="AX16" s="168">
        <v>16</v>
      </c>
    </row>
    <row r="17" spans="1:50" ht="13.5" customHeight="1">
      <c r="A17" s="41"/>
      <c r="B17" s="208">
        <f t="shared" si="5"/>
        <v>14</v>
      </c>
      <c r="C17" s="24" t="s">
        <v>308</v>
      </c>
      <c r="D17" s="138" t="s">
        <v>144</v>
      </c>
      <c r="E17" s="70">
        <f t="shared" si="0"/>
        <v>8</v>
      </c>
      <c r="F17" s="85">
        <f t="shared" si="1"/>
        <v>89</v>
      </c>
      <c r="G17" s="85">
        <f t="shared" si="2"/>
        <v>-21.8</v>
      </c>
      <c r="H17" s="85">
        <f t="shared" si="3"/>
        <v>32</v>
      </c>
      <c r="I17" s="105"/>
      <c r="J17" s="75">
        <f t="shared" si="4"/>
        <v>99.2</v>
      </c>
      <c r="K17" s="86"/>
      <c r="L17" s="92"/>
      <c r="M17" s="24" t="s">
        <v>308</v>
      </c>
      <c r="N17" s="138" t="s">
        <v>144</v>
      </c>
      <c r="O17" s="70">
        <v>8</v>
      </c>
      <c r="P17" s="70">
        <v>5</v>
      </c>
      <c r="Q17" s="70">
        <v>2</v>
      </c>
      <c r="R17" s="70">
        <v>110</v>
      </c>
      <c r="S17" s="71">
        <v>51</v>
      </c>
      <c r="T17" s="70" t="s">
        <v>146</v>
      </c>
      <c r="U17" s="296">
        <v>36.666666666666664</v>
      </c>
      <c r="V17" s="70" t="s">
        <v>145</v>
      </c>
      <c r="W17" s="47"/>
      <c r="X17" s="73">
        <v>89</v>
      </c>
      <c r="Z17" s="24" t="s">
        <v>308</v>
      </c>
      <c r="AA17" s="138" t="s">
        <v>144</v>
      </c>
      <c r="AB17" s="70">
        <v>8</v>
      </c>
      <c r="AC17" s="140">
        <v>15</v>
      </c>
      <c r="AD17" s="140">
        <v>0</v>
      </c>
      <c r="AE17" s="140">
        <v>109</v>
      </c>
      <c r="AF17" s="140">
        <v>0</v>
      </c>
      <c r="AG17" s="141" t="s">
        <v>57</v>
      </c>
      <c r="AH17" s="141">
        <v>7.266666666666667</v>
      </c>
      <c r="AI17" s="142" t="s">
        <v>57</v>
      </c>
      <c r="AJ17" s="143"/>
      <c r="AK17" s="85">
        <v>3</v>
      </c>
      <c r="AL17" s="70">
        <v>0</v>
      </c>
      <c r="AM17" s="70">
        <v>20</v>
      </c>
      <c r="AN17" s="70">
        <v>0</v>
      </c>
      <c r="AO17" s="92"/>
      <c r="AP17" s="144">
        <v>-21.8</v>
      </c>
      <c r="AR17" s="24" t="s">
        <v>308</v>
      </c>
      <c r="AS17" s="138" t="s">
        <v>144</v>
      </c>
      <c r="AT17" s="139">
        <v>4</v>
      </c>
      <c r="AU17" s="139" t="s">
        <v>145</v>
      </c>
      <c r="AV17" s="139" t="s">
        <v>145</v>
      </c>
      <c r="AX17" s="168">
        <v>32</v>
      </c>
    </row>
    <row r="18" spans="1:50" ht="13.5" customHeight="1">
      <c r="A18" s="41"/>
      <c r="B18" s="208">
        <f t="shared" si="5"/>
        <v>15</v>
      </c>
      <c r="C18" s="24" t="s">
        <v>261</v>
      </c>
      <c r="D18" s="138" t="s">
        <v>44</v>
      </c>
      <c r="E18" s="70">
        <f t="shared" si="0"/>
        <v>1</v>
      </c>
      <c r="F18" s="85">
        <f t="shared" si="1"/>
        <v>76</v>
      </c>
      <c r="G18" s="85" t="str">
        <f t="shared" si="2"/>
        <v>-</v>
      </c>
      <c r="H18" s="85" t="str">
        <f t="shared" si="3"/>
        <v>-</v>
      </c>
      <c r="I18" s="105"/>
      <c r="J18" s="75">
        <f t="shared" si="4"/>
        <v>76</v>
      </c>
      <c r="K18" s="86"/>
      <c r="L18" s="92"/>
      <c r="M18" s="24" t="s">
        <v>261</v>
      </c>
      <c r="N18" s="138" t="s">
        <v>44</v>
      </c>
      <c r="O18" s="70">
        <v>1</v>
      </c>
      <c r="P18" s="70">
        <v>1</v>
      </c>
      <c r="Q18" s="70">
        <v>0</v>
      </c>
      <c r="R18" s="70">
        <v>83</v>
      </c>
      <c r="S18" s="71">
        <v>83</v>
      </c>
      <c r="T18" s="70"/>
      <c r="U18" s="72">
        <v>83</v>
      </c>
      <c r="V18" s="70" t="s">
        <v>145</v>
      </c>
      <c r="W18" s="47"/>
      <c r="X18" s="73">
        <v>76</v>
      </c>
      <c r="Z18" s="24" t="s">
        <v>261</v>
      </c>
      <c r="AA18" s="138" t="s">
        <v>44</v>
      </c>
      <c r="AB18" s="70">
        <v>1</v>
      </c>
      <c r="AC18" s="70"/>
      <c r="AD18" s="140"/>
      <c r="AE18" s="140"/>
      <c r="AF18" s="140"/>
      <c r="AG18" s="140"/>
      <c r="AH18" s="141"/>
      <c r="AI18" s="141"/>
      <c r="AJ18" s="303"/>
      <c r="AK18" s="73"/>
      <c r="AL18" s="70"/>
      <c r="AM18" s="70"/>
      <c r="AN18" s="70"/>
      <c r="AO18" s="92"/>
      <c r="AP18" s="73" t="s">
        <v>57</v>
      </c>
      <c r="AR18" s="24" t="s">
        <v>261</v>
      </c>
      <c r="AS18" s="138" t="s">
        <v>44</v>
      </c>
      <c r="AT18" s="139"/>
      <c r="AU18" s="139"/>
      <c r="AV18" s="139"/>
      <c r="AX18" s="73" t="s">
        <v>57</v>
      </c>
    </row>
    <row r="19" spans="1:50" ht="13.5" customHeight="1">
      <c r="A19" s="41"/>
      <c r="B19" s="208">
        <f t="shared" si="5"/>
        <v>16</v>
      </c>
      <c r="C19" s="24" t="s">
        <v>286</v>
      </c>
      <c r="D19" s="138" t="s">
        <v>287</v>
      </c>
      <c r="E19" s="70">
        <f t="shared" si="0"/>
        <v>6</v>
      </c>
      <c r="F19" s="85">
        <f t="shared" si="1"/>
        <v>34</v>
      </c>
      <c r="G19" s="85">
        <f t="shared" si="2"/>
        <v>23.8</v>
      </c>
      <c r="H19" s="85">
        <f t="shared" si="3"/>
        <v>16</v>
      </c>
      <c r="I19" s="105"/>
      <c r="J19" s="75">
        <f t="shared" si="4"/>
        <v>73.8</v>
      </c>
      <c r="K19" s="86"/>
      <c r="L19" s="92"/>
      <c r="M19" s="24" t="s">
        <v>286</v>
      </c>
      <c r="N19" s="138" t="s">
        <v>287</v>
      </c>
      <c r="O19" s="70">
        <v>6</v>
      </c>
      <c r="P19" s="70">
        <v>5</v>
      </c>
      <c r="Q19" s="70">
        <v>2</v>
      </c>
      <c r="R19" s="70">
        <v>55</v>
      </c>
      <c r="S19" s="71">
        <v>28</v>
      </c>
      <c r="T19" s="70" t="s">
        <v>146</v>
      </c>
      <c r="U19" s="72">
        <v>18.333333333333332</v>
      </c>
      <c r="V19" s="70" t="s">
        <v>145</v>
      </c>
      <c r="W19" s="47"/>
      <c r="X19" s="73">
        <v>34</v>
      </c>
      <c r="Z19" s="24" t="s">
        <v>286</v>
      </c>
      <c r="AA19" s="138" t="s">
        <v>287</v>
      </c>
      <c r="AB19" s="70">
        <v>6</v>
      </c>
      <c r="AC19" s="140">
        <v>37</v>
      </c>
      <c r="AD19" s="140">
        <v>2</v>
      </c>
      <c r="AE19" s="140">
        <v>181</v>
      </c>
      <c r="AF19" s="140">
        <v>3</v>
      </c>
      <c r="AG19" s="141">
        <v>12.333333333333334</v>
      </c>
      <c r="AH19" s="141">
        <v>4.891891891891892</v>
      </c>
      <c r="AI19" s="142">
        <v>60.333333333333336</v>
      </c>
      <c r="AJ19" s="304"/>
      <c r="AK19" s="74">
        <v>5</v>
      </c>
      <c r="AL19" s="70">
        <v>0</v>
      </c>
      <c r="AM19" s="70">
        <v>27</v>
      </c>
      <c r="AN19" s="70">
        <v>1</v>
      </c>
      <c r="AO19" s="92"/>
      <c r="AP19" s="144">
        <v>23.8</v>
      </c>
      <c r="AR19" s="24" t="s">
        <v>286</v>
      </c>
      <c r="AS19" s="138" t="s">
        <v>287</v>
      </c>
      <c r="AT19" s="139">
        <v>1</v>
      </c>
      <c r="AU19" s="139" t="s">
        <v>145</v>
      </c>
      <c r="AV19" s="139">
        <v>1</v>
      </c>
      <c r="AX19" s="168">
        <v>16</v>
      </c>
    </row>
    <row r="20" spans="1:50" ht="13.5" customHeight="1">
      <c r="A20" s="41"/>
      <c r="B20" s="208">
        <f t="shared" si="5"/>
        <v>17</v>
      </c>
      <c r="C20" s="24" t="s">
        <v>228</v>
      </c>
      <c r="D20" s="138" t="s">
        <v>46</v>
      </c>
      <c r="E20" s="70">
        <f t="shared" si="0"/>
        <v>2</v>
      </c>
      <c r="F20" s="85">
        <f t="shared" si="1"/>
        <v>7</v>
      </c>
      <c r="G20" s="85">
        <f t="shared" si="2"/>
        <v>52.2</v>
      </c>
      <c r="H20" s="85" t="str">
        <f t="shared" si="3"/>
        <v>-</v>
      </c>
      <c r="I20" s="105"/>
      <c r="J20" s="75">
        <f t="shared" si="4"/>
        <v>59.2</v>
      </c>
      <c r="L20" s="115"/>
      <c r="M20" s="24" t="s">
        <v>228</v>
      </c>
      <c r="N20" s="138" t="s">
        <v>46</v>
      </c>
      <c r="O20" s="70">
        <v>2</v>
      </c>
      <c r="P20" s="70">
        <v>2</v>
      </c>
      <c r="Q20" s="70">
        <v>0</v>
      </c>
      <c r="R20" s="70">
        <v>21</v>
      </c>
      <c r="S20" s="71">
        <v>11</v>
      </c>
      <c r="T20" s="70"/>
      <c r="U20" s="72">
        <v>10.5</v>
      </c>
      <c r="V20" s="70" t="s">
        <v>145</v>
      </c>
      <c r="W20" s="47"/>
      <c r="X20" s="73">
        <v>7</v>
      </c>
      <c r="Z20" s="24" t="s">
        <v>228</v>
      </c>
      <c r="AA20" s="138" t="s">
        <v>46</v>
      </c>
      <c r="AB20" s="70">
        <v>2</v>
      </c>
      <c r="AC20" s="140">
        <v>8.333333333333334</v>
      </c>
      <c r="AD20" s="140">
        <v>0</v>
      </c>
      <c r="AE20" s="140">
        <v>39</v>
      </c>
      <c r="AF20" s="140">
        <v>3</v>
      </c>
      <c r="AG20" s="141">
        <v>2.777777777777778</v>
      </c>
      <c r="AH20" s="141">
        <v>4.68</v>
      </c>
      <c r="AI20" s="142">
        <v>13</v>
      </c>
      <c r="AJ20" s="304"/>
      <c r="AK20" s="139">
        <v>6</v>
      </c>
      <c r="AL20" s="70">
        <v>0</v>
      </c>
      <c r="AM20" s="70">
        <v>29</v>
      </c>
      <c r="AN20" s="70">
        <v>3</v>
      </c>
      <c r="AO20" s="92"/>
      <c r="AP20" s="144">
        <v>52.2</v>
      </c>
      <c r="AR20" s="24" t="s">
        <v>228</v>
      </c>
      <c r="AS20" s="138" t="s">
        <v>46</v>
      </c>
      <c r="AT20" s="139"/>
      <c r="AU20" s="139"/>
      <c r="AV20" s="139"/>
      <c r="AX20" s="73" t="s">
        <v>57</v>
      </c>
    </row>
    <row r="21" spans="1:50" ht="13.5" customHeight="1">
      <c r="A21" s="41"/>
      <c r="B21" s="208">
        <f t="shared" si="5"/>
        <v>18</v>
      </c>
      <c r="C21" s="24" t="s">
        <v>393</v>
      </c>
      <c r="D21" s="138" t="s">
        <v>60</v>
      </c>
      <c r="E21" s="70">
        <f t="shared" si="0"/>
        <v>2</v>
      </c>
      <c r="F21" s="85">
        <f t="shared" si="1"/>
        <v>42</v>
      </c>
      <c r="G21" s="85" t="str">
        <f t="shared" si="2"/>
        <v>-</v>
      </c>
      <c r="H21" s="85" t="str">
        <f t="shared" si="3"/>
        <v>-</v>
      </c>
      <c r="I21" s="105"/>
      <c r="J21" s="75">
        <f t="shared" si="4"/>
        <v>42</v>
      </c>
      <c r="K21" s="86"/>
      <c r="L21" s="92"/>
      <c r="M21" s="24" t="s">
        <v>393</v>
      </c>
      <c r="N21" s="138" t="s">
        <v>60</v>
      </c>
      <c r="O21" s="70">
        <v>2</v>
      </c>
      <c r="P21" s="70">
        <v>2</v>
      </c>
      <c r="Q21" s="70">
        <v>0</v>
      </c>
      <c r="R21" s="70">
        <v>56</v>
      </c>
      <c r="S21" s="71">
        <v>31</v>
      </c>
      <c r="T21" s="70"/>
      <c r="U21" s="72">
        <v>28</v>
      </c>
      <c r="V21" s="70" t="s">
        <v>145</v>
      </c>
      <c r="W21" s="47"/>
      <c r="X21" s="73">
        <v>42</v>
      </c>
      <c r="Z21" s="24" t="s">
        <v>393</v>
      </c>
      <c r="AA21" s="138" t="s">
        <v>60</v>
      </c>
      <c r="AB21" s="70">
        <v>2</v>
      </c>
      <c r="AC21" s="70"/>
      <c r="AD21" s="140"/>
      <c r="AE21" s="140"/>
      <c r="AF21" s="140"/>
      <c r="AG21" s="140"/>
      <c r="AH21" s="141"/>
      <c r="AI21" s="141"/>
      <c r="AJ21" s="47"/>
      <c r="AK21" s="73"/>
      <c r="AL21" s="70"/>
      <c r="AM21" s="70"/>
      <c r="AN21" s="70"/>
      <c r="AO21" s="92"/>
      <c r="AP21" s="73" t="s">
        <v>57</v>
      </c>
      <c r="AR21" s="24" t="s">
        <v>393</v>
      </c>
      <c r="AS21" s="138" t="s">
        <v>60</v>
      </c>
      <c r="AT21" s="70"/>
      <c r="AU21" s="139"/>
      <c r="AV21" s="139"/>
      <c r="AX21" s="73" t="s">
        <v>57</v>
      </c>
    </row>
    <row r="22" spans="1:50" ht="13.5" customHeight="1">
      <c r="A22" s="41"/>
      <c r="B22" s="208">
        <f t="shared" si="5"/>
        <v>19</v>
      </c>
      <c r="C22" s="24" t="s">
        <v>262</v>
      </c>
      <c r="D22" s="138" t="s">
        <v>44</v>
      </c>
      <c r="E22" s="70">
        <f t="shared" si="0"/>
        <v>1</v>
      </c>
      <c r="F22" s="85" t="str">
        <f t="shared" si="1"/>
        <v>-</v>
      </c>
      <c r="G22" s="85">
        <f t="shared" si="2"/>
        <v>36.4</v>
      </c>
      <c r="H22" s="85" t="str">
        <f t="shared" si="3"/>
        <v>-</v>
      </c>
      <c r="I22" s="105"/>
      <c r="J22" s="75">
        <f t="shared" si="4"/>
        <v>36.4</v>
      </c>
      <c r="K22" s="86"/>
      <c r="L22" s="92"/>
      <c r="M22" s="24" t="s">
        <v>262</v>
      </c>
      <c r="N22" s="138" t="s">
        <v>44</v>
      </c>
      <c r="O22" s="70">
        <v>1</v>
      </c>
      <c r="P22" s="70"/>
      <c r="Q22" s="70"/>
      <c r="R22" s="70"/>
      <c r="S22" s="71"/>
      <c r="T22" s="70"/>
      <c r="U22" s="72"/>
      <c r="V22" s="70" t="e">
        <v>#VALUE!</v>
      </c>
      <c r="W22" s="47"/>
      <c r="X22" s="73"/>
      <c r="Z22" s="24" t="s">
        <v>262</v>
      </c>
      <c r="AA22" s="138" t="s">
        <v>44</v>
      </c>
      <c r="AB22" s="70">
        <v>1</v>
      </c>
      <c r="AC22" s="140">
        <v>8</v>
      </c>
      <c r="AD22" s="140">
        <v>0</v>
      </c>
      <c r="AE22" s="140">
        <v>18</v>
      </c>
      <c r="AF22" s="140">
        <v>2</v>
      </c>
      <c r="AG22" s="141">
        <v>4</v>
      </c>
      <c r="AH22" s="141">
        <v>2.25</v>
      </c>
      <c r="AI22" s="142">
        <v>9</v>
      </c>
      <c r="AJ22" s="304"/>
      <c r="AK22" s="85">
        <v>8</v>
      </c>
      <c r="AL22" s="70">
        <v>0</v>
      </c>
      <c r="AM22" s="70">
        <v>18</v>
      </c>
      <c r="AN22" s="70">
        <v>2</v>
      </c>
      <c r="AO22" s="92"/>
      <c r="AP22" s="144">
        <v>36.4</v>
      </c>
      <c r="AR22" s="24" t="s">
        <v>262</v>
      </c>
      <c r="AS22" s="138" t="s">
        <v>44</v>
      </c>
      <c r="AT22" s="70"/>
      <c r="AU22" s="139"/>
      <c r="AV22" s="139"/>
      <c r="AX22" s="73" t="s">
        <v>57</v>
      </c>
    </row>
    <row r="23" spans="1:50" ht="13.5" customHeight="1">
      <c r="A23" s="41"/>
      <c r="B23" s="208">
        <f t="shared" si="5"/>
        <v>20</v>
      </c>
      <c r="C23" s="24" t="s">
        <v>238</v>
      </c>
      <c r="D23" s="138" t="s">
        <v>46</v>
      </c>
      <c r="E23" s="70">
        <f t="shared" si="0"/>
        <v>7</v>
      </c>
      <c r="F23" s="85">
        <f t="shared" si="1"/>
        <v>29</v>
      </c>
      <c r="G23" s="85">
        <f t="shared" si="2"/>
        <v>-18.4</v>
      </c>
      <c r="H23" s="85">
        <f t="shared" si="3"/>
        <v>20</v>
      </c>
      <c r="I23" s="105"/>
      <c r="J23" s="75">
        <f t="shared" si="4"/>
        <v>30.6</v>
      </c>
      <c r="L23" s="92"/>
      <c r="M23" s="24" t="s">
        <v>238</v>
      </c>
      <c r="N23" s="138" t="s">
        <v>46</v>
      </c>
      <c r="O23" s="70">
        <v>7</v>
      </c>
      <c r="P23" s="70">
        <v>5</v>
      </c>
      <c r="Q23" s="70">
        <v>1</v>
      </c>
      <c r="R23" s="70">
        <v>57</v>
      </c>
      <c r="S23" s="71">
        <v>22</v>
      </c>
      <c r="T23" s="70" t="s">
        <v>146</v>
      </c>
      <c r="U23" s="72">
        <v>14.25</v>
      </c>
      <c r="V23" s="70" t="s">
        <v>145</v>
      </c>
      <c r="W23" s="47"/>
      <c r="X23" s="73">
        <v>29</v>
      </c>
      <c r="Z23" s="24" t="s">
        <v>238</v>
      </c>
      <c r="AA23" s="138" t="s">
        <v>46</v>
      </c>
      <c r="AB23" s="70">
        <v>7</v>
      </c>
      <c r="AC23" s="140">
        <v>18</v>
      </c>
      <c r="AD23" s="140">
        <v>2</v>
      </c>
      <c r="AE23" s="140">
        <v>92</v>
      </c>
      <c r="AF23" s="140">
        <v>0</v>
      </c>
      <c r="AG23" s="141" t="s">
        <v>57</v>
      </c>
      <c r="AH23" s="141">
        <v>5.111111111111111</v>
      </c>
      <c r="AI23" s="142" t="s">
        <v>57</v>
      </c>
      <c r="AJ23" s="304"/>
      <c r="AK23" s="139">
        <v>3</v>
      </c>
      <c r="AL23" s="70">
        <v>1</v>
      </c>
      <c r="AM23" s="70">
        <v>11</v>
      </c>
      <c r="AN23" s="70">
        <v>0</v>
      </c>
      <c r="AO23" s="92"/>
      <c r="AP23" s="144">
        <v>-18.4</v>
      </c>
      <c r="AR23" s="24" t="s">
        <v>238</v>
      </c>
      <c r="AS23" s="138" t="s">
        <v>46</v>
      </c>
      <c r="AT23" s="70">
        <v>2</v>
      </c>
      <c r="AU23" s="139" t="s">
        <v>145</v>
      </c>
      <c r="AV23" s="139">
        <v>0.5</v>
      </c>
      <c r="AX23" s="168">
        <v>20</v>
      </c>
    </row>
    <row r="24" spans="1:50" ht="13.5" customHeight="1">
      <c r="A24" s="41"/>
      <c r="B24" s="208">
        <f t="shared" si="5"/>
        <v>21</v>
      </c>
      <c r="C24" s="24" t="s">
        <v>59</v>
      </c>
      <c r="D24" s="138" t="s">
        <v>60</v>
      </c>
      <c r="E24" s="70">
        <f t="shared" si="0"/>
        <v>2</v>
      </c>
      <c r="F24" s="85">
        <f t="shared" si="1"/>
        <v>-7</v>
      </c>
      <c r="G24" s="85">
        <f t="shared" si="2"/>
        <v>28.8</v>
      </c>
      <c r="H24" s="85">
        <f t="shared" si="3"/>
        <v>8</v>
      </c>
      <c r="I24" s="105"/>
      <c r="J24" s="75">
        <f t="shared" si="4"/>
        <v>29.8</v>
      </c>
      <c r="L24" s="115"/>
      <c r="M24" s="24" t="s">
        <v>59</v>
      </c>
      <c r="N24" s="138" t="s">
        <v>60</v>
      </c>
      <c r="O24" s="70">
        <v>2</v>
      </c>
      <c r="P24" s="70">
        <v>2</v>
      </c>
      <c r="Q24" s="70">
        <v>0</v>
      </c>
      <c r="R24" s="70">
        <v>7</v>
      </c>
      <c r="S24" s="71">
        <v>6</v>
      </c>
      <c r="T24" s="70"/>
      <c r="U24" s="72">
        <v>3.5</v>
      </c>
      <c r="V24" s="70" t="s">
        <v>145</v>
      </c>
      <c r="W24" s="47"/>
      <c r="X24" s="73">
        <v>-7</v>
      </c>
      <c r="Z24" s="24" t="s">
        <v>59</v>
      </c>
      <c r="AA24" s="138" t="s">
        <v>60</v>
      </c>
      <c r="AB24" s="70">
        <v>2</v>
      </c>
      <c r="AC24" s="140">
        <v>14</v>
      </c>
      <c r="AD24" s="140">
        <v>0</v>
      </c>
      <c r="AE24" s="140">
        <v>56</v>
      </c>
      <c r="AF24" s="140">
        <v>2</v>
      </c>
      <c r="AG24" s="141">
        <v>7</v>
      </c>
      <c r="AH24" s="141">
        <v>4</v>
      </c>
      <c r="AI24" s="142">
        <v>28</v>
      </c>
      <c r="AJ24" s="304"/>
      <c r="AK24" s="85">
        <v>6</v>
      </c>
      <c r="AL24" s="70">
        <v>0</v>
      </c>
      <c r="AM24" s="70">
        <v>21</v>
      </c>
      <c r="AN24" s="70">
        <v>2</v>
      </c>
      <c r="AO24" s="92"/>
      <c r="AP24" s="144">
        <v>28.8</v>
      </c>
      <c r="AR24" s="24" t="s">
        <v>59</v>
      </c>
      <c r="AS24" s="138" t="s">
        <v>60</v>
      </c>
      <c r="AT24" s="70">
        <v>1</v>
      </c>
      <c r="AU24" s="139" t="s">
        <v>145</v>
      </c>
      <c r="AV24" s="139" t="s">
        <v>145</v>
      </c>
      <c r="AX24" s="168">
        <v>8</v>
      </c>
    </row>
    <row r="25" spans="1:50" ht="13.5" customHeight="1">
      <c r="A25" s="41"/>
      <c r="B25" s="208">
        <f t="shared" si="5"/>
        <v>22</v>
      </c>
      <c r="C25" s="24" t="s">
        <v>307</v>
      </c>
      <c r="D25" s="138" t="s">
        <v>44</v>
      </c>
      <c r="E25" s="70">
        <f t="shared" si="0"/>
        <v>8</v>
      </c>
      <c r="F25" s="85">
        <f t="shared" si="1"/>
        <v>35</v>
      </c>
      <c r="G25" s="85">
        <f t="shared" si="2"/>
        <v>-5.2</v>
      </c>
      <c r="H25" s="85" t="str">
        <f t="shared" si="3"/>
        <v>-</v>
      </c>
      <c r="I25" s="105"/>
      <c r="J25" s="75">
        <f t="shared" si="4"/>
        <v>29.8</v>
      </c>
      <c r="K25" s="86"/>
      <c r="L25" s="92"/>
      <c r="M25" s="24" t="s">
        <v>307</v>
      </c>
      <c r="N25" s="138" t="s">
        <v>44</v>
      </c>
      <c r="O25" s="70">
        <v>8</v>
      </c>
      <c r="P25" s="70">
        <v>7</v>
      </c>
      <c r="Q25" s="70">
        <v>1</v>
      </c>
      <c r="R25" s="70">
        <v>77</v>
      </c>
      <c r="S25" s="71">
        <v>43</v>
      </c>
      <c r="T25" s="70"/>
      <c r="U25" s="72">
        <v>12.833333333333334</v>
      </c>
      <c r="V25" s="70" t="s">
        <v>145</v>
      </c>
      <c r="W25" s="47"/>
      <c r="X25" s="73">
        <v>35</v>
      </c>
      <c r="Z25" s="24" t="s">
        <v>307</v>
      </c>
      <c r="AA25" s="138" t="s">
        <v>44</v>
      </c>
      <c r="AB25" s="70">
        <v>8</v>
      </c>
      <c r="AC25" s="140">
        <v>4</v>
      </c>
      <c r="AD25" s="140">
        <v>0</v>
      </c>
      <c r="AE25" s="140">
        <v>26</v>
      </c>
      <c r="AF25" s="140">
        <v>0</v>
      </c>
      <c r="AG25" s="141" t="s">
        <v>57</v>
      </c>
      <c r="AH25" s="141">
        <v>6.5</v>
      </c>
      <c r="AI25" s="142" t="s">
        <v>57</v>
      </c>
      <c r="AJ25" s="143"/>
      <c r="AK25" s="139">
        <v>1</v>
      </c>
      <c r="AL25" s="70">
        <v>0</v>
      </c>
      <c r="AM25" s="70">
        <v>7</v>
      </c>
      <c r="AN25" s="70">
        <v>0</v>
      </c>
      <c r="AO25" s="92"/>
      <c r="AP25" s="144">
        <v>-5.2</v>
      </c>
      <c r="AR25" s="24" t="s">
        <v>307</v>
      </c>
      <c r="AS25" s="138" t="s">
        <v>44</v>
      </c>
      <c r="AT25" s="139"/>
      <c r="AU25" s="139"/>
      <c r="AV25" s="139"/>
      <c r="AX25" s="73" t="s">
        <v>57</v>
      </c>
    </row>
    <row r="26" spans="1:50" ht="13.5" customHeight="1">
      <c r="A26" s="41"/>
      <c r="B26" s="208">
        <f t="shared" si="5"/>
        <v>23</v>
      </c>
      <c r="C26" s="24" t="s">
        <v>114</v>
      </c>
      <c r="D26" s="138" t="s">
        <v>54</v>
      </c>
      <c r="E26" s="70">
        <f t="shared" si="0"/>
        <v>3</v>
      </c>
      <c r="F26" s="85" t="str">
        <f t="shared" si="1"/>
        <v>-</v>
      </c>
      <c r="G26" s="85">
        <f t="shared" si="2"/>
        <v>23</v>
      </c>
      <c r="H26" s="85" t="str">
        <f t="shared" si="3"/>
        <v>-</v>
      </c>
      <c r="I26" s="105"/>
      <c r="J26" s="75">
        <f t="shared" si="4"/>
        <v>23</v>
      </c>
      <c r="K26" s="86"/>
      <c r="L26" s="92"/>
      <c r="M26" s="24" t="s">
        <v>114</v>
      </c>
      <c r="N26" s="138" t="s">
        <v>54</v>
      </c>
      <c r="O26" s="70">
        <v>3</v>
      </c>
      <c r="P26" s="70"/>
      <c r="Q26" s="70"/>
      <c r="R26" s="70"/>
      <c r="S26" s="71"/>
      <c r="T26" s="70"/>
      <c r="U26" s="72"/>
      <c r="V26" s="70" t="e">
        <v>#VALUE!</v>
      </c>
      <c r="W26" s="47"/>
      <c r="X26" s="73"/>
      <c r="Z26" s="24" t="s">
        <v>114</v>
      </c>
      <c r="AA26" s="138" t="s">
        <v>54</v>
      </c>
      <c r="AB26" s="70">
        <v>3</v>
      </c>
      <c r="AC26" s="140">
        <v>10</v>
      </c>
      <c r="AD26" s="140">
        <v>0</v>
      </c>
      <c r="AE26" s="140">
        <v>85</v>
      </c>
      <c r="AF26" s="140">
        <v>2</v>
      </c>
      <c r="AG26" s="141">
        <v>5</v>
      </c>
      <c r="AH26" s="141">
        <v>8.5</v>
      </c>
      <c r="AI26" s="142">
        <v>42.5</v>
      </c>
      <c r="AJ26" s="143"/>
      <c r="AK26" s="74">
        <v>5</v>
      </c>
      <c r="AL26" s="70">
        <v>0</v>
      </c>
      <c r="AM26" s="70">
        <v>15</v>
      </c>
      <c r="AN26" s="70">
        <v>2</v>
      </c>
      <c r="AO26" s="92"/>
      <c r="AP26" s="144">
        <v>23</v>
      </c>
      <c r="AR26" s="24" t="s">
        <v>114</v>
      </c>
      <c r="AS26" s="138" t="s">
        <v>54</v>
      </c>
      <c r="AT26" s="139"/>
      <c r="AU26" s="139"/>
      <c r="AV26" s="139"/>
      <c r="AX26" s="73" t="s">
        <v>57</v>
      </c>
    </row>
    <row r="27" spans="1:50" ht="13.5" customHeight="1">
      <c r="A27" s="41"/>
      <c r="B27" s="208">
        <f t="shared" si="5"/>
        <v>24</v>
      </c>
      <c r="C27" s="24" t="s">
        <v>403</v>
      </c>
      <c r="D27" s="138" t="s">
        <v>46</v>
      </c>
      <c r="E27" s="70">
        <f t="shared" si="0"/>
        <v>1</v>
      </c>
      <c r="F27" s="85">
        <f t="shared" si="1"/>
        <v>6</v>
      </c>
      <c r="G27" s="85">
        <f t="shared" si="2"/>
        <v>14.6</v>
      </c>
      <c r="H27" s="85" t="str">
        <f t="shared" si="3"/>
        <v>-</v>
      </c>
      <c r="I27" s="105"/>
      <c r="J27" s="75">
        <f t="shared" si="4"/>
        <v>20.6</v>
      </c>
      <c r="L27" s="115"/>
      <c r="M27" s="24" t="s">
        <v>403</v>
      </c>
      <c r="N27" s="138" t="s">
        <v>46</v>
      </c>
      <c r="O27" s="70">
        <v>1</v>
      </c>
      <c r="P27" s="70">
        <v>1</v>
      </c>
      <c r="Q27" s="70">
        <v>1</v>
      </c>
      <c r="R27" s="70">
        <v>6</v>
      </c>
      <c r="S27" s="71">
        <v>6</v>
      </c>
      <c r="T27" s="70" t="s">
        <v>146</v>
      </c>
      <c r="U27" s="72">
        <v>6</v>
      </c>
      <c r="V27" s="70" t="s">
        <v>146</v>
      </c>
      <c r="W27" s="47"/>
      <c r="X27" s="73">
        <v>6</v>
      </c>
      <c r="Z27" s="24" t="s">
        <v>403</v>
      </c>
      <c r="AA27" s="138" t="s">
        <v>46</v>
      </c>
      <c r="AB27" s="70">
        <v>1</v>
      </c>
      <c r="AC27" s="140">
        <v>8</v>
      </c>
      <c r="AD27" s="140">
        <v>0</v>
      </c>
      <c r="AE27" s="140">
        <v>27</v>
      </c>
      <c r="AF27" s="140">
        <v>1</v>
      </c>
      <c r="AG27" s="141">
        <v>8</v>
      </c>
      <c r="AH27" s="141">
        <v>3.375</v>
      </c>
      <c r="AI27" s="142">
        <v>27</v>
      </c>
      <c r="AJ27" s="304"/>
      <c r="AK27" s="139">
        <v>8</v>
      </c>
      <c r="AL27" s="70">
        <v>0</v>
      </c>
      <c r="AM27" s="70">
        <v>27</v>
      </c>
      <c r="AN27" s="70">
        <v>1</v>
      </c>
      <c r="AO27" s="92"/>
      <c r="AP27" s="144">
        <v>14.6</v>
      </c>
      <c r="AR27" s="24" t="s">
        <v>403</v>
      </c>
      <c r="AS27" s="138" t="s">
        <v>46</v>
      </c>
      <c r="AT27" s="139">
        <f>BD27</f>
        <v>0</v>
      </c>
      <c r="AU27" s="139"/>
      <c r="AV27" s="139"/>
      <c r="AX27" s="73"/>
    </row>
    <row r="28" spans="1:50" ht="13.5" customHeight="1">
      <c r="A28" s="41"/>
      <c r="B28" s="208">
        <f t="shared" si="5"/>
        <v>25</v>
      </c>
      <c r="C28" s="24" t="s">
        <v>72</v>
      </c>
      <c r="D28" s="138" t="s">
        <v>44</v>
      </c>
      <c r="E28" s="70">
        <f t="shared" si="0"/>
        <v>1</v>
      </c>
      <c r="F28" s="85">
        <f t="shared" si="1"/>
        <v>7</v>
      </c>
      <c r="G28" s="85" t="str">
        <f t="shared" si="2"/>
        <v>-</v>
      </c>
      <c r="H28" s="85" t="str">
        <f t="shared" si="3"/>
        <v>-</v>
      </c>
      <c r="I28" s="105"/>
      <c r="J28" s="75">
        <f t="shared" si="4"/>
        <v>7</v>
      </c>
      <c r="K28" s="86"/>
      <c r="L28" s="92"/>
      <c r="M28" s="24" t="s">
        <v>72</v>
      </c>
      <c r="N28" s="138" t="s">
        <v>44</v>
      </c>
      <c r="O28" s="70">
        <v>1</v>
      </c>
      <c r="P28" s="70">
        <v>1</v>
      </c>
      <c r="Q28" s="70">
        <v>0</v>
      </c>
      <c r="R28" s="70">
        <v>14</v>
      </c>
      <c r="S28" s="71">
        <v>14</v>
      </c>
      <c r="T28" s="70"/>
      <c r="U28" s="72">
        <v>14</v>
      </c>
      <c r="V28" s="70" t="s">
        <v>145</v>
      </c>
      <c r="W28" s="47"/>
      <c r="X28" s="73">
        <v>7</v>
      </c>
      <c r="Z28" s="24" t="s">
        <v>72</v>
      </c>
      <c r="AA28" s="138" t="s">
        <v>44</v>
      </c>
      <c r="AB28" s="70">
        <v>1</v>
      </c>
      <c r="AC28" s="70"/>
      <c r="AD28" s="140"/>
      <c r="AE28" s="140"/>
      <c r="AF28" s="140"/>
      <c r="AG28" s="140"/>
      <c r="AH28" s="141"/>
      <c r="AI28" s="141"/>
      <c r="AJ28" s="47"/>
      <c r="AK28" s="73"/>
      <c r="AL28" s="70"/>
      <c r="AM28" s="70"/>
      <c r="AN28" s="70"/>
      <c r="AO28" s="92"/>
      <c r="AP28" s="73" t="s">
        <v>57</v>
      </c>
      <c r="AR28" s="24" t="s">
        <v>72</v>
      </c>
      <c r="AS28" s="138" t="s">
        <v>44</v>
      </c>
      <c r="AT28" s="139"/>
      <c r="AU28" s="139"/>
      <c r="AV28" s="139"/>
      <c r="AX28" s="73" t="s">
        <v>57</v>
      </c>
    </row>
    <row r="29" spans="1:50" ht="13.5" customHeight="1">
      <c r="A29" s="41"/>
      <c r="B29" s="208">
        <f t="shared" si="5"/>
        <v>26</v>
      </c>
      <c r="C29" s="24" t="s">
        <v>370</v>
      </c>
      <c r="D29" s="138" t="s">
        <v>144</v>
      </c>
      <c r="E29" s="70">
        <f t="shared" si="0"/>
        <v>1</v>
      </c>
      <c r="F29" s="85">
        <f t="shared" si="1"/>
        <v>-1</v>
      </c>
      <c r="G29" s="85" t="str">
        <f t="shared" si="2"/>
        <v>-</v>
      </c>
      <c r="H29" s="85">
        <f t="shared" si="3"/>
        <v>4</v>
      </c>
      <c r="I29" s="105"/>
      <c r="J29" s="75">
        <f t="shared" si="4"/>
        <v>3</v>
      </c>
      <c r="K29" s="86"/>
      <c r="L29" s="92"/>
      <c r="M29" s="24" t="s">
        <v>370</v>
      </c>
      <c r="N29" s="138" t="s">
        <v>144</v>
      </c>
      <c r="O29" s="70">
        <v>1</v>
      </c>
      <c r="P29" s="70">
        <v>1</v>
      </c>
      <c r="Q29" s="70">
        <v>0</v>
      </c>
      <c r="R29" s="70">
        <v>6</v>
      </c>
      <c r="S29" s="71">
        <v>6</v>
      </c>
      <c r="T29" s="70"/>
      <c r="U29" s="72">
        <v>6</v>
      </c>
      <c r="V29" s="70" t="s">
        <v>145</v>
      </c>
      <c r="W29" s="47"/>
      <c r="X29" s="73">
        <v>-1</v>
      </c>
      <c r="Z29" s="24" t="s">
        <v>370</v>
      </c>
      <c r="AA29" s="138" t="s">
        <v>144</v>
      </c>
      <c r="AB29" s="70">
        <v>1</v>
      </c>
      <c r="AC29" s="70"/>
      <c r="AD29" s="140"/>
      <c r="AE29" s="140"/>
      <c r="AF29" s="140"/>
      <c r="AG29" s="140"/>
      <c r="AH29" s="141"/>
      <c r="AI29" s="141"/>
      <c r="AJ29" s="47"/>
      <c r="AK29" s="73"/>
      <c r="AL29" s="70"/>
      <c r="AM29" s="70"/>
      <c r="AN29" s="70"/>
      <c r="AO29" s="92"/>
      <c r="AP29" s="73" t="s">
        <v>57</v>
      </c>
      <c r="AR29" s="24" t="s">
        <v>370</v>
      </c>
      <c r="AS29" s="138" t="s">
        <v>144</v>
      </c>
      <c r="AT29" s="139" t="s">
        <v>145</v>
      </c>
      <c r="AU29" s="139" t="s">
        <v>145</v>
      </c>
      <c r="AV29" s="139">
        <v>0.5</v>
      </c>
      <c r="AX29" s="168">
        <v>4</v>
      </c>
    </row>
    <row r="30" spans="1:50" ht="13.5" customHeight="1">
      <c r="A30" s="41"/>
      <c r="B30" s="208">
        <f t="shared" si="5"/>
        <v>27</v>
      </c>
      <c r="C30" s="24" t="s">
        <v>239</v>
      </c>
      <c r="D30" s="138" t="s">
        <v>54</v>
      </c>
      <c r="E30" s="70">
        <f t="shared" si="0"/>
        <v>1</v>
      </c>
      <c r="F30" s="85">
        <f t="shared" si="1"/>
        <v>3</v>
      </c>
      <c r="G30" s="85" t="str">
        <f t="shared" si="2"/>
        <v>-</v>
      </c>
      <c r="H30" s="85" t="str">
        <f t="shared" si="3"/>
        <v>-</v>
      </c>
      <c r="I30" s="105"/>
      <c r="J30" s="75">
        <f t="shared" si="4"/>
        <v>3</v>
      </c>
      <c r="K30" s="86"/>
      <c r="L30" s="92"/>
      <c r="M30" s="24" t="s">
        <v>239</v>
      </c>
      <c r="N30" s="138" t="s">
        <v>54</v>
      </c>
      <c r="O30" s="70">
        <v>1</v>
      </c>
      <c r="P30" s="70">
        <v>1</v>
      </c>
      <c r="Q30" s="70">
        <v>0</v>
      </c>
      <c r="R30" s="70">
        <v>10</v>
      </c>
      <c r="S30" s="71">
        <v>10</v>
      </c>
      <c r="T30" s="70"/>
      <c r="U30" s="72">
        <v>10</v>
      </c>
      <c r="V30" s="70" t="s">
        <v>145</v>
      </c>
      <c r="W30" s="47"/>
      <c r="X30" s="73">
        <v>3</v>
      </c>
      <c r="Z30" s="24" t="s">
        <v>239</v>
      </c>
      <c r="AA30" s="138" t="s">
        <v>54</v>
      </c>
      <c r="AB30" s="70">
        <v>1</v>
      </c>
      <c r="AC30" s="70"/>
      <c r="AD30" s="140"/>
      <c r="AE30" s="140"/>
      <c r="AF30" s="140"/>
      <c r="AG30" s="140"/>
      <c r="AH30" s="141"/>
      <c r="AI30" s="141"/>
      <c r="AJ30" s="303"/>
      <c r="AK30" s="73"/>
      <c r="AL30" s="70"/>
      <c r="AM30" s="70"/>
      <c r="AN30" s="70"/>
      <c r="AO30" s="92"/>
      <c r="AP30" s="73" t="s">
        <v>57</v>
      </c>
      <c r="AR30" s="24" t="s">
        <v>239</v>
      </c>
      <c r="AS30" s="138" t="s">
        <v>54</v>
      </c>
      <c r="AT30" s="139"/>
      <c r="AU30" s="139"/>
      <c r="AV30" s="139"/>
      <c r="AX30" s="73" t="s">
        <v>57</v>
      </c>
    </row>
    <row r="31" spans="1:50" ht="13.5" customHeight="1">
      <c r="A31" s="41"/>
      <c r="B31" s="208">
        <f t="shared" si="5"/>
        <v>28</v>
      </c>
      <c r="C31" s="24" t="s">
        <v>413</v>
      </c>
      <c r="D31" s="138" t="s">
        <v>60</v>
      </c>
      <c r="E31" s="70">
        <f t="shared" si="0"/>
        <v>1</v>
      </c>
      <c r="F31" s="85">
        <f t="shared" si="1"/>
        <v>-2</v>
      </c>
      <c r="G31" s="85">
        <f t="shared" si="2"/>
        <v>-2</v>
      </c>
      <c r="H31" s="85" t="str">
        <f t="shared" si="3"/>
        <v>-</v>
      </c>
      <c r="I31" s="105"/>
      <c r="J31" s="75">
        <f t="shared" si="4"/>
        <v>-4</v>
      </c>
      <c r="L31" s="115"/>
      <c r="M31" s="24" t="s">
        <v>413</v>
      </c>
      <c r="N31" s="138" t="s">
        <v>60</v>
      </c>
      <c r="O31" s="70">
        <v>1</v>
      </c>
      <c r="P31" s="70">
        <v>1</v>
      </c>
      <c r="Q31" s="70">
        <v>0</v>
      </c>
      <c r="R31" s="70">
        <v>5</v>
      </c>
      <c r="S31" s="71">
        <v>5</v>
      </c>
      <c r="T31" s="70"/>
      <c r="U31" s="72">
        <v>5</v>
      </c>
      <c r="V31" s="70" t="s">
        <v>145</v>
      </c>
      <c r="W31" s="47"/>
      <c r="X31" s="73">
        <v>-2</v>
      </c>
      <c r="Z31" s="24" t="s">
        <v>413</v>
      </c>
      <c r="AA31" s="138" t="s">
        <v>60</v>
      </c>
      <c r="AB31" s="70">
        <v>1</v>
      </c>
      <c r="AC31" s="140">
        <v>0.6666666666666666</v>
      </c>
      <c r="AD31" s="140">
        <v>0</v>
      </c>
      <c r="AE31" s="140">
        <v>10</v>
      </c>
      <c r="AF31" s="140">
        <v>0</v>
      </c>
      <c r="AG31" s="141" t="s">
        <v>57</v>
      </c>
      <c r="AH31" s="141">
        <v>15</v>
      </c>
      <c r="AI31" s="142" t="s">
        <v>57</v>
      </c>
      <c r="AJ31" s="143"/>
      <c r="AK31" s="139">
        <v>0.6666666666666666</v>
      </c>
      <c r="AL31" s="70">
        <v>0</v>
      </c>
      <c r="AM31" s="70">
        <v>10</v>
      </c>
      <c r="AN31" s="70">
        <v>0</v>
      </c>
      <c r="AO31" s="92"/>
      <c r="AP31" s="144">
        <v>-2</v>
      </c>
      <c r="AR31" s="24"/>
      <c r="AS31" s="138"/>
      <c r="AT31" s="139"/>
      <c r="AU31" s="139"/>
      <c r="AV31" s="139"/>
      <c r="AX31" s="73"/>
    </row>
    <row r="32" spans="1:50" ht="13.5" customHeight="1">
      <c r="A32" s="41"/>
      <c r="B32" s="208">
        <f t="shared" si="5"/>
        <v>29</v>
      </c>
      <c r="C32" s="24" t="s">
        <v>164</v>
      </c>
      <c r="D32" s="138" t="s">
        <v>44</v>
      </c>
      <c r="E32" s="70">
        <f t="shared" si="0"/>
        <v>1</v>
      </c>
      <c r="F32" s="85">
        <f t="shared" si="1"/>
        <v>-4</v>
      </c>
      <c r="G32" s="85" t="str">
        <f t="shared" si="2"/>
        <v>-</v>
      </c>
      <c r="H32" s="85" t="str">
        <f t="shared" si="3"/>
        <v>-</v>
      </c>
      <c r="I32" s="105"/>
      <c r="J32" s="75">
        <f t="shared" si="4"/>
        <v>-4</v>
      </c>
      <c r="L32" s="115"/>
      <c r="M32" s="24" t="s">
        <v>164</v>
      </c>
      <c r="N32" s="138" t="s">
        <v>44</v>
      </c>
      <c r="O32" s="70">
        <v>1</v>
      </c>
      <c r="P32" s="70">
        <v>1</v>
      </c>
      <c r="Q32" s="70">
        <v>0</v>
      </c>
      <c r="R32" s="70">
        <v>3</v>
      </c>
      <c r="S32" s="71">
        <v>3</v>
      </c>
      <c r="T32" s="70"/>
      <c r="U32" s="72">
        <v>3</v>
      </c>
      <c r="V32" s="70" t="s">
        <v>145</v>
      </c>
      <c r="W32" s="47"/>
      <c r="X32" s="73">
        <v>-4</v>
      </c>
      <c r="Z32" s="24" t="s">
        <v>164</v>
      </c>
      <c r="AA32" s="138" t="s">
        <v>44</v>
      </c>
      <c r="AB32" s="70">
        <v>1</v>
      </c>
      <c r="AC32" s="140"/>
      <c r="AD32" s="140"/>
      <c r="AE32" s="140"/>
      <c r="AF32" s="140"/>
      <c r="AG32" s="141"/>
      <c r="AH32" s="141"/>
      <c r="AI32" s="142"/>
      <c r="AJ32" s="143"/>
      <c r="AK32" s="139"/>
      <c r="AL32" s="70"/>
      <c r="AM32" s="70"/>
      <c r="AN32" s="70"/>
      <c r="AO32" s="92"/>
      <c r="AP32" s="144"/>
      <c r="AR32" s="24" t="s">
        <v>164</v>
      </c>
      <c r="AS32" s="138" t="s">
        <v>44</v>
      </c>
      <c r="AT32" s="139">
        <f>BD32</f>
        <v>0</v>
      </c>
      <c r="AU32" s="139"/>
      <c r="AV32" s="139"/>
      <c r="AX32" s="73"/>
    </row>
    <row r="33" spans="1:50" ht="13.5" customHeight="1">
      <c r="A33" s="41"/>
      <c r="B33" s="208">
        <f t="shared" si="5"/>
        <v>30</v>
      </c>
      <c r="C33" s="24" t="s">
        <v>405</v>
      </c>
      <c r="D33" s="138" t="s">
        <v>44</v>
      </c>
      <c r="E33" s="70">
        <f t="shared" si="0"/>
        <v>1</v>
      </c>
      <c r="F33" s="85">
        <f t="shared" si="1"/>
        <v>-5</v>
      </c>
      <c r="G33" s="85" t="str">
        <f t="shared" si="2"/>
        <v>-</v>
      </c>
      <c r="H33" s="85" t="str">
        <f t="shared" si="3"/>
        <v>-</v>
      </c>
      <c r="I33" s="105"/>
      <c r="J33" s="75">
        <f t="shared" si="4"/>
        <v>-5</v>
      </c>
      <c r="L33" s="115"/>
      <c r="M33" s="24" t="s">
        <v>405</v>
      </c>
      <c r="N33" s="138" t="s">
        <v>44</v>
      </c>
      <c r="O33" s="70">
        <v>1</v>
      </c>
      <c r="P33" s="70">
        <v>1</v>
      </c>
      <c r="Q33" s="70">
        <v>0</v>
      </c>
      <c r="R33" s="70">
        <v>2</v>
      </c>
      <c r="S33" s="71">
        <v>2</v>
      </c>
      <c r="T33" s="70"/>
      <c r="U33" s="72">
        <v>2</v>
      </c>
      <c r="V33" s="70" t="s">
        <v>145</v>
      </c>
      <c r="W33" s="47"/>
      <c r="X33" s="73">
        <v>-5</v>
      </c>
      <c r="Z33" s="24" t="s">
        <v>405</v>
      </c>
      <c r="AA33" s="138" t="s">
        <v>44</v>
      </c>
      <c r="AB33" s="70">
        <v>1</v>
      </c>
      <c r="AC33" s="140"/>
      <c r="AD33" s="140"/>
      <c r="AE33" s="140"/>
      <c r="AF33" s="140"/>
      <c r="AG33" s="141"/>
      <c r="AH33" s="141"/>
      <c r="AI33" s="142"/>
      <c r="AJ33" s="304"/>
      <c r="AK33" s="139"/>
      <c r="AL33" s="70"/>
      <c r="AM33" s="70"/>
      <c r="AN33" s="70"/>
      <c r="AO33" s="92"/>
      <c r="AP33" s="144"/>
      <c r="AR33" s="24" t="s">
        <v>405</v>
      </c>
      <c r="AS33" s="138" t="s">
        <v>44</v>
      </c>
      <c r="AT33" s="139">
        <f>BD33</f>
        <v>0</v>
      </c>
      <c r="AU33" s="139"/>
      <c r="AV33" s="139"/>
      <c r="AX33" s="73"/>
    </row>
    <row r="34" spans="1:50" ht="13.5" customHeight="1">
      <c r="A34" s="41"/>
      <c r="B34" s="208">
        <f t="shared" si="5"/>
        <v>31</v>
      </c>
      <c r="C34" s="24" t="s">
        <v>116</v>
      </c>
      <c r="D34" s="138" t="s">
        <v>44</v>
      </c>
      <c r="E34" s="70">
        <f t="shared" si="0"/>
        <v>1</v>
      </c>
      <c r="F34" s="85">
        <f t="shared" si="1"/>
        <v>-6</v>
      </c>
      <c r="G34" s="85" t="str">
        <f t="shared" si="2"/>
        <v>-</v>
      </c>
      <c r="H34" s="85" t="str">
        <f t="shared" si="3"/>
        <v>-</v>
      </c>
      <c r="I34" s="105"/>
      <c r="J34" s="75">
        <f t="shared" si="4"/>
        <v>-6</v>
      </c>
      <c r="K34" s="86"/>
      <c r="L34" s="92"/>
      <c r="M34" s="24" t="s">
        <v>116</v>
      </c>
      <c r="N34" s="138" t="s">
        <v>44</v>
      </c>
      <c r="O34" s="70">
        <v>1</v>
      </c>
      <c r="P34" s="70">
        <v>1</v>
      </c>
      <c r="Q34" s="70">
        <v>0</v>
      </c>
      <c r="R34" s="70">
        <v>1</v>
      </c>
      <c r="S34" s="71">
        <v>1</v>
      </c>
      <c r="T34" s="70"/>
      <c r="U34" s="72">
        <v>1</v>
      </c>
      <c r="V34" s="70" t="s">
        <v>145</v>
      </c>
      <c r="W34" s="47"/>
      <c r="X34" s="73">
        <v>-6</v>
      </c>
      <c r="Z34" s="24" t="s">
        <v>116</v>
      </c>
      <c r="AA34" s="138" t="s">
        <v>44</v>
      </c>
      <c r="AB34" s="70">
        <v>1</v>
      </c>
      <c r="AC34" s="70"/>
      <c r="AD34" s="140"/>
      <c r="AE34" s="140"/>
      <c r="AF34" s="140"/>
      <c r="AG34" s="140"/>
      <c r="AH34" s="141"/>
      <c r="AI34" s="141"/>
      <c r="AJ34" s="47"/>
      <c r="AK34" s="73"/>
      <c r="AL34" s="70"/>
      <c r="AM34" s="70"/>
      <c r="AN34" s="70"/>
      <c r="AO34" s="92"/>
      <c r="AP34" s="73" t="s">
        <v>57</v>
      </c>
      <c r="AR34" s="24" t="s">
        <v>116</v>
      </c>
      <c r="AS34" s="138" t="s">
        <v>44</v>
      </c>
      <c r="AT34" s="139"/>
      <c r="AU34" s="139"/>
      <c r="AV34" s="139"/>
      <c r="AX34" s="73" t="s">
        <v>57</v>
      </c>
    </row>
    <row r="35" spans="1:50" ht="13.5" customHeight="1">
      <c r="A35" s="41"/>
      <c r="B35" s="208">
        <f t="shared" si="5"/>
        <v>32</v>
      </c>
      <c r="C35" s="24" t="s">
        <v>179</v>
      </c>
      <c r="D35" s="138" t="s">
        <v>144</v>
      </c>
      <c r="E35" s="70">
        <f t="shared" si="0"/>
        <v>1</v>
      </c>
      <c r="F35" s="85">
        <f t="shared" si="1"/>
        <v>-7</v>
      </c>
      <c r="G35" s="85" t="str">
        <f t="shared" si="2"/>
        <v>-</v>
      </c>
      <c r="H35" s="85" t="str">
        <f t="shared" si="3"/>
        <v>-</v>
      </c>
      <c r="I35" s="105"/>
      <c r="J35" s="75">
        <f t="shared" si="4"/>
        <v>-7</v>
      </c>
      <c r="K35" s="86"/>
      <c r="L35" s="92"/>
      <c r="M35" s="24" t="s">
        <v>179</v>
      </c>
      <c r="N35" s="138" t="s">
        <v>144</v>
      </c>
      <c r="O35" s="70">
        <v>1</v>
      </c>
      <c r="P35" s="70">
        <v>1</v>
      </c>
      <c r="Q35" s="70">
        <v>0</v>
      </c>
      <c r="R35" s="70">
        <v>0</v>
      </c>
      <c r="S35" s="71">
        <v>0</v>
      </c>
      <c r="T35" s="70"/>
      <c r="U35" s="72">
        <v>0</v>
      </c>
      <c r="V35" s="70" t="s">
        <v>145</v>
      </c>
      <c r="W35" s="47"/>
      <c r="X35" s="73">
        <v>-7</v>
      </c>
      <c r="Z35" s="24" t="s">
        <v>179</v>
      </c>
      <c r="AA35" s="138" t="s">
        <v>144</v>
      </c>
      <c r="AB35" s="70">
        <v>1</v>
      </c>
      <c r="AC35" s="70"/>
      <c r="AD35" s="140"/>
      <c r="AE35" s="140"/>
      <c r="AF35" s="140"/>
      <c r="AG35" s="140"/>
      <c r="AH35" s="141"/>
      <c r="AI35" s="141"/>
      <c r="AJ35" s="47"/>
      <c r="AK35" s="73"/>
      <c r="AL35" s="70"/>
      <c r="AM35" s="70"/>
      <c r="AN35" s="70"/>
      <c r="AO35" s="92"/>
      <c r="AP35" s="73" t="s">
        <v>57</v>
      </c>
      <c r="AR35" s="24" t="s">
        <v>179</v>
      </c>
      <c r="AS35" s="138" t="s">
        <v>144</v>
      </c>
      <c r="AT35" s="139"/>
      <c r="AU35" s="139"/>
      <c r="AV35" s="139"/>
      <c r="AX35" s="73" t="s">
        <v>57</v>
      </c>
    </row>
    <row r="36" spans="1:50" ht="13.5" customHeight="1">
      <c r="A36" s="41"/>
      <c r="B36" s="208">
        <f t="shared" si="5"/>
        <v>33</v>
      </c>
      <c r="C36" s="24" t="s">
        <v>404</v>
      </c>
      <c r="D36" s="138" t="s">
        <v>44</v>
      </c>
      <c r="E36" s="70">
        <f t="shared" si="0"/>
        <v>1</v>
      </c>
      <c r="F36" s="85">
        <f t="shared" si="1"/>
        <v>-7</v>
      </c>
      <c r="G36" s="85" t="str">
        <f t="shared" si="2"/>
        <v>-</v>
      </c>
      <c r="H36" s="85" t="str">
        <f t="shared" si="3"/>
        <v>-</v>
      </c>
      <c r="I36" s="105"/>
      <c r="J36" s="75">
        <f t="shared" si="4"/>
        <v>-7</v>
      </c>
      <c r="L36" s="115"/>
      <c r="M36" s="24" t="s">
        <v>404</v>
      </c>
      <c r="N36" s="138" t="s">
        <v>44</v>
      </c>
      <c r="O36" s="70">
        <v>1</v>
      </c>
      <c r="P36" s="70">
        <v>1</v>
      </c>
      <c r="Q36" s="70">
        <v>0</v>
      </c>
      <c r="R36" s="70">
        <v>0</v>
      </c>
      <c r="S36" s="71">
        <v>0</v>
      </c>
      <c r="T36" s="70"/>
      <c r="U36" s="72">
        <v>0</v>
      </c>
      <c r="V36" s="70" t="s">
        <v>145</v>
      </c>
      <c r="W36" s="47"/>
      <c r="X36" s="73">
        <v>-7</v>
      </c>
      <c r="Z36" s="24" t="s">
        <v>404</v>
      </c>
      <c r="AA36" s="138" t="s">
        <v>44</v>
      </c>
      <c r="AB36" s="70">
        <v>1</v>
      </c>
      <c r="AC36" s="140"/>
      <c r="AD36" s="140"/>
      <c r="AE36" s="140"/>
      <c r="AF36" s="140"/>
      <c r="AG36" s="141"/>
      <c r="AH36" s="141"/>
      <c r="AI36" s="142"/>
      <c r="AJ36" s="143"/>
      <c r="AK36" s="139"/>
      <c r="AL36" s="70"/>
      <c r="AM36" s="70"/>
      <c r="AN36" s="70"/>
      <c r="AO36" s="92"/>
      <c r="AP36" s="144"/>
      <c r="AR36" s="24" t="s">
        <v>404</v>
      </c>
      <c r="AS36" s="138" t="s">
        <v>44</v>
      </c>
      <c r="AT36" s="139">
        <f>BD36</f>
        <v>0</v>
      </c>
      <c r="AU36" s="139"/>
      <c r="AV36" s="139"/>
      <c r="AX36" s="73"/>
    </row>
    <row r="37" spans="1:50" ht="13.5" customHeight="1">
      <c r="A37" s="41"/>
      <c r="B37" s="208">
        <f t="shared" si="5"/>
        <v>34</v>
      </c>
      <c r="C37" s="24" t="s">
        <v>351</v>
      </c>
      <c r="D37" s="138" t="s">
        <v>46</v>
      </c>
      <c r="E37" s="70">
        <f t="shared" si="0"/>
        <v>1</v>
      </c>
      <c r="F37" s="85" t="str">
        <f t="shared" si="1"/>
        <v>-</v>
      </c>
      <c r="G37" s="85">
        <f t="shared" si="2"/>
        <v>-10.4</v>
      </c>
      <c r="H37" s="85" t="str">
        <f t="shared" si="3"/>
        <v>-</v>
      </c>
      <c r="I37" s="105"/>
      <c r="J37" s="75">
        <f t="shared" si="4"/>
        <v>-10.4</v>
      </c>
      <c r="K37" s="241"/>
      <c r="L37" s="31"/>
      <c r="M37" s="24" t="s">
        <v>351</v>
      </c>
      <c r="N37" s="138" t="s">
        <v>46</v>
      </c>
      <c r="O37" s="70">
        <v>1</v>
      </c>
      <c r="P37" s="70"/>
      <c r="Q37" s="70"/>
      <c r="R37" s="70"/>
      <c r="S37" s="71"/>
      <c r="T37" s="70"/>
      <c r="U37" s="72"/>
      <c r="V37" s="70" t="e">
        <v>#VALUE!</v>
      </c>
      <c r="W37" s="47"/>
      <c r="X37" s="73"/>
      <c r="Z37" s="24" t="s">
        <v>351</v>
      </c>
      <c r="AA37" s="138" t="s">
        <v>46</v>
      </c>
      <c r="AB37" s="70">
        <v>1</v>
      </c>
      <c r="AC37" s="140">
        <v>7</v>
      </c>
      <c r="AD37" s="140">
        <v>2</v>
      </c>
      <c r="AE37" s="140">
        <v>52</v>
      </c>
      <c r="AF37" s="140">
        <v>0</v>
      </c>
      <c r="AG37" s="141" t="s">
        <v>57</v>
      </c>
      <c r="AH37" s="141">
        <v>7.428571428571429</v>
      </c>
      <c r="AI37" s="142" t="s">
        <v>57</v>
      </c>
      <c r="AJ37" s="143"/>
      <c r="AK37" s="85">
        <v>7</v>
      </c>
      <c r="AL37" s="70">
        <v>2</v>
      </c>
      <c r="AM37" s="70">
        <v>52</v>
      </c>
      <c r="AN37" s="70">
        <v>0</v>
      </c>
      <c r="AO37" s="92"/>
      <c r="AP37" s="144">
        <v>-10.4</v>
      </c>
      <c r="AR37" s="24" t="s">
        <v>351</v>
      </c>
      <c r="AS37" s="138" t="s">
        <v>46</v>
      </c>
      <c r="AT37" s="139"/>
      <c r="AU37" s="139"/>
      <c r="AV37" s="139"/>
      <c r="AX37" s="73" t="s">
        <v>57</v>
      </c>
    </row>
    <row r="38" spans="1:50" ht="13.5" customHeight="1">
      <c r="A38" s="41"/>
      <c r="B38" s="208">
        <f t="shared" si="5"/>
        <v>35</v>
      </c>
      <c r="C38" s="24" t="s">
        <v>264</v>
      </c>
      <c r="D38" s="138" t="s">
        <v>54</v>
      </c>
      <c r="E38" s="70">
        <f t="shared" si="0"/>
        <v>1</v>
      </c>
      <c r="F38" s="85">
        <f t="shared" si="1"/>
        <v>-7</v>
      </c>
      <c r="G38" s="85">
        <f t="shared" si="2"/>
        <v>-3.6</v>
      </c>
      <c r="H38" s="85" t="str">
        <f t="shared" si="3"/>
        <v>-</v>
      </c>
      <c r="I38" s="105"/>
      <c r="J38" s="75">
        <f t="shared" si="4"/>
        <v>-10.6</v>
      </c>
      <c r="K38" s="86"/>
      <c r="L38" s="92"/>
      <c r="M38" s="24" t="s">
        <v>264</v>
      </c>
      <c r="N38" s="138" t="s">
        <v>54</v>
      </c>
      <c r="O38" s="70">
        <v>1</v>
      </c>
      <c r="P38" s="70">
        <v>1</v>
      </c>
      <c r="Q38" s="70">
        <v>0</v>
      </c>
      <c r="R38" s="70">
        <v>0</v>
      </c>
      <c r="S38" s="71">
        <v>0</v>
      </c>
      <c r="T38" s="70"/>
      <c r="U38" s="72">
        <v>0</v>
      </c>
      <c r="V38" s="70" t="s">
        <v>145</v>
      </c>
      <c r="W38" s="47"/>
      <c r="X38" s="73">
        <v>-7</v>
      </c>
      <c r="Z38" s="24" t="s">
        <v>264</v>
      </c>
      <c r="AA38" s="138" t="s">
        <v>54</v>
      </c>
      <c r="AB38" s="70">
        <v>1</v>
      </c>
      <c r="AC38" s="140">
        <v>3</v>
      </c>
      <c r="AD38" s="140">
        <v>0</v>
      </c>
      <c r="AE38" s="140">
        <v>18</v>
      </c>
      <c r="AF38" s="140">
        <v>0</v>
      </c>
      <c r="AG38" s="141" t="s">
        <v>57</v>
      </c>
      <c r="AH38" s="141">
        <v>6</v>
      </c>
      <c r="AI38" s="142" t="s">
        <v>57</v>
      </c>
      <c r="AJ38" s="143"/>
      <c r="AK38" s="85">
        <v>3</v>
      </c>
      <c r="AL38" s="70">
        <v>0</v>
      </c>
      <c r="AM38" s="70">
        <v>18</v>
      </c>
      <c r="AN38" s="70">
        <v>0</v>
      </c>
      <c r="AO38" s="92"/>
      <c r="AP38" s="144">
        <v>-3.6</v>
      </c>
      <c r="AR38" s="24" t="s">
        <v>264</v>
      </c>
      <c r="AS38" s="138" t="s">
        <v>54</v>
      </c>
      <c r="AT38" s="139"/>
      <c r="AU38" s="139"/>
      <c r="AV38" s="139"/>
      <c r="AX38" s="73" t="s">
        <v>57</v>
      </c>
    </row>
    <row r="39" spans="2:50" ht="13.5" customHeight="1">
      <c r="B39" s="245"/>
      <c r="C39" s="245"/>
      <c r="D39" s="245"/>
      <c r="E39" s="245"/>
      <c r="F39" s="245"/>
      <c r="G39" s="245"/>
      <c r="H39" s="245"/>
      <c r="I39" s="105"/>
      <c r="J39" s="245"/>
      <c r="L39" s="11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X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K39" s="245"/>
      <c r="AL39" s="245"/>
      <c r="AM39" s="245"/>
      <c r="AN39" s="245"/>
      <c r="AO39" s="87"/>
      <c r="AP39" s="245"/>
      <c r="AR39" s="245"/>
      <c r="AS39" s="245"/>
      <c r="AT39" s="245"/>
      <c r="AU39" s="245"/>
      <c r="AV39" s="245"/>
      <c r="AX39" s="245"/>
    </row>
    <row r="40" spans="2:19" ht="13.5" customHeight="1">
      <c r="B40" s="194" t="s">
        <v>138</v>
      </c>
      <c r="C40" s="246"/>
      <c r="D40" s="87"/>
      <c r="E40" s="101"/>
      <c r="F40" s="101"/>
      <c r="G40" s="101"/>
      <c r="H40" s="101"/>
      <c r="I40" s="101"/>
      <c r="J40" s="101"/>
      <c r="L40" s="115"/>
      <c r="M40" s="10"/>
      <c r="N40" s="10"/>
      <c r="O40" s="10"/>
      <c r="P40" s="10"/>
      <c r="Q40" s="10"/>
      <c r="R40" s="10"/>
      <c r="S40" s="10"/>
    </row>
    <row r="41" spans="2:19" ht="13.5" customHeight="1">
      <c r="B41" s="155" t="s">
        <v>172</v>
      </c>
      <c r="C41" s="155"/>
      <c r="D41" s="104"/>
      <c r="E41" s="105"/>
      <c r="F41" s="105"/>
      <c r="G41" s="105"/>
      <c r="H41" s="105"/>
      <c r="I41" s="105"/>
      <c r="J41" s="105"/>
      <c r="L41" s="115"/>
      <c r="M41" s="10"/>
      <c r="N41" s="10"/>
      <c r="O41" s="10"/>
      <c r="P41" s="10"/>
      <c r="Q41" s="10"/>
      <c r="R41" s="10"/>
      <c r="S41" s="10"/>
    </row>
    <row r="42" spans="2:13" ht="13.5" customHeight="1">
      <c r="B42" s="155" t="s">
        <v>159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2:10" ht="13.5" customHeight="1">
      <c r="B43" s="155" t="s">
        <v>152</v>
      </c>
      <c r="C43" s="155"/>
      <c r="D43" s="104"/>
      <c r="E43" s="105"/>
      <c r="F43" s="105"/>
      <c r="G43" s="105"/>
      <c r="H43" s="105"/>
      <c r="I43" s="105"/>
      <c r="J43" s="105"/>
    </row>
    <row r="44" spans="2:10" ht="13.5" customHeight="1">
      <c r="B44" s="155" t="s">
        <v>153</v>
      </c>
      <c r="C44" s="155"/>
      <c r="D44" s="104"/>
      <c r="E44" s="105"/>
      <c r="F44" s="105"/>
      <c r="G44" s="105"/>
      <c r="H44" s="105"/>
      <c r="I44" s="105"/>
      <c r="J44" s="105"/>
    </row>
    <row r="45" spans="2:10" ht="13.5" customHeight="1">
      <c r="B45" s="155" t="s">
        <v>154</v>
      </c>
      <c r="C45" s="155"/>
      <c r="D45" s="104"/>
      <c r="E45" s="105"/>
      <c r="F45" s="105"/>
      <c r="G45" s="105"/>
      <c r="H45" s="105"/>
      <c r="I45" s="105"/>
      <c r="J45" s="105"/>
    </row>
    <row r="46" spans="2:10" ht="13.5" customHeight="1">
      <c r="B46" s="155" t="s">
        <v>155</v>
      </c>
      <c r="C46" s="155"/>
      <c r="D46" s="104"/>
      <c r="E46" s="105"/>
      <c r="F46" s="105"/>
      <c r="G46" s="105"/>
      <c r="H46" s="105"/>
      <c r="I46" s="105"/>
      <c r="J46" s="105"/>
    </row>
    <row r="47" spans="2:10" ht="13.5" customHeight="1">
      <c r="B47" s="41"/>
      <c r="C47" s="105"/>
      <c r="D47" s="105"/>
      <c r="E47" s="105"/>
      <c r="F47" s="105"/>
      <c r="G47" s="105"/>
      <c r="H47" s="105"/>
      <c r="I47" s="105"/>
      <c r="J47" s="105"/>
    </row>
    <row r="48" spans="2:10" ht="12.75">
      <c r="B48" s="247"/>
      <c r="C48" s="104"/>
      <c r="D48" s="104"/>
      <c r="E48" s="104"/>
      <c r="F48" s="104"/>
      <c r="G48" s="104"/>
      <c r="H48" s="104"/>
      <c r="I48" s="104"/>
      <c r="J48" s="104"/>
    </row>
    <row r="49" spans="2:10" ht="12.75">
      <c r="B49" s="104"/>
      <c r="C49" s="104"/>
      <c r="D49" s="104"/>
      <c r="E49" s="104"/>
      <c r="F49" s="104"/>
      <c r="G49" s="104"/>
      <c r="H49" s="104"/>
      <c r="I49" s="104"/>
      <c r="J49" s="104"/>
    </row>
    <row r="50" spans="2:10" ht="12.75">
      <c r="B50" s="104"/>
      <c r="E50" s="104"/>
      <c r="F50" s="104"/>
      <c r="G50" s="104"/>
      <c r="H50" s="104"/>
      <c r="I50" s="104"/>
      <c r="J50" s="104"/>
    </row>
    <row r="51" spans="2:10" ht="12.75">
      <c r="B51" s="104"/>
      <c r="E51" s="104"/>
      <c r="F51" s="104"/>
      <c r="G51" s="104"/>
      <c r="H51" s="104"/>
      <c r="I51" s="104"/>
      <c r="J51" s="104"/>
    </row>
    <row r="165" spans="1:10" ht="12.75">
      <c r="A165" s="41"/>
      <c r="B165" s="243"/>
      <c r="C165" s="243"/>
      <c r="D165" s="243"/>
      <c r="E165" s="243"/>
      <c r="F165" s="243"/>
      <c r="G165" s="243"/>
      <c r="H165" s="243"/>
      <c r="J165" s="243"/>
    </row>
    <row r="166" spans="1:10" ht="12.75">
      <c r="A166" s="41"/>
      <c r="B166" s="208" t="e">
        <f>#REF!+1</f>
        <v>#REF!</v>
      </c>
      <c r="C166" s="24" t="s">
        <v>117</v>
      </c>
      <c r="D166" s="69" t="s">
        <v>54</v>
      </c>
      <c r="E166" s="70">
        <v>9</v>
      </c>
      <c r="F166" s="139">
        <v>24</v>
      </c>
      <c r="G166" s="85">
        <v>47.8</v>
      </c>
      <c r="H166" s="139">
        <v>8</v>
      </c>
      <c r="I166" s="10"/>
      <c r="J166" s="75">
        <f>SUM(F166:H166)</f>
        <v>79.8</v>
      </c>
    </row>
    <row r="167" spans="1:10" ht="12.75">
      <c r="A167" s="41"/>
      <c r="B167" s="208" t="e">
        <f>B166+1</f>
        <v>#REF!</v>
      </c>
      <c r="C167" s="24" t="s">
        <v>48</v>
      </c>
      <c r="D167" s="69" t="s">
        <v>46</v>
      </c>
      <c r="E167" s="70">
        <v>9</v>
      </c>
      <c r="F167" s="139">
        <v>71</v>
      </c>
      <c r="G167" s="85" t="s">
        <v>57</v>
      </c>
      <c r="H167" s="139" t="s">
        <v>57</v>
      </c>
      <c r="I167" s="10"/>
      <c r="J167" s="75">
        <f>SUM(F167:H167)</f>
        <v>71</v>
      </c>
    </row>
    <row r="168" spans="2:10" ht="12.75">
      <c r="B168" s="208" t="e">
        <f>B167+1</f>
        <v>#REF!</v>
      </c>
      <c r="C168" s="24" t="s">
        <v>72</v>
      </c>
      <c r="D168" s="69" t="s">
        <v>44</v>
      </c>
      <c r="E168" s="70">
        <v>12</v>
      </c>
      <c r="F168" s="244">
        <v>21</v>
      </c>
      <c r="G168" s="85" t="s">
        <v>57</v>
      </c>
      <c r="H168" s="139" t="s">
        <v>57</v>
      </c>
      <c r="J168" s="75">
        <f>SUM(F168:H168)</f>
        <v>21</v>
      </c>
    </row>
    <row r="169" spans="2:10" ht="12.75">
      <c r="B169" s="242"/>
      <c r="C169" s="242"/>
      <c r="D169" s="242"/>
      <c r="E169" s="242"/>
      <c r="F169" s="242"/>
      <c r="G169" s="242"/>
      <c r="H169" s="242"/>
      <c r="J169" s="242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30" spans="2:10" ht="12.75">
      <c r="B230" s="243"/>
      <c r="C230" s="243"/>
      <c r="D230" s="243"/>
      <c r="E230" s="243"/>
      <c r="F230" s="243"/>
      <c r="G230" s="243"/>
      <c r="H230" s="243"/>
      <c r="J230" s="243"/>
    </row>
    <row r="231" spans="2:10" ht="12.75">
      <c r="B231" s="10"/>
      <c r="C231" s="10"/>
      <c r="D231" s="10"/>
      <c r="E231" s="10"/>
      <c r="F231" s="10"/>
      <c r="G231" s="10"/>
      <c r="H231" s="10"/>
      <c r="I231" s="10"/>
      <c r="J231" s="10"/>
    </row>
  </sheetData>
  <mergeCells count="1">
    <mergeCell ref="B3:D3"/>
  </mergeCells>
  <conditionalFormatting sqref="U5:U38">
    <cfRule type="expression" priority="1" dxfId="0" stopIfTrue="1">
      <formula>P5-Q5&lt;5</formula>
    </cfRule>
  </conditionalFormatting>
  <conditionalFormatting sqref="V4:V38">
    <cfRule type="expression" priority="2" dxfId="0" stopIfTrue="1">
      <formula>P4-Q4&lt;5</formula>
    </cfRule>
  </conditionalFormatting>
  <conditionalFormatting sqref="AI36:AI38 AI25:AI26 AI30:AI32 AI4:AI12 AI14:AI18">
    <cfRule type="expression" priority="3" dxfId="0" stopIfTrue="1">
      <formula>OR(AC4&lt;30,AB4&lt;5)</formula>
    </cfRule>
  </conditionalFormatting>
  <conditionalFormatting sqref="U4">
    <cfRule type="expression" priority="4" dxfId="0" stopIfTrue="1">
      <formula>AND(P4-Q4&lt;5,R4&lt;200)</formula>
    </cfRule>
  </conditionalFormatting>
  <printOptions/>
  <pageMargins left="0.75" right="0.75" top="1" bottom="1" header="0.5" footer="0.5"/>
  <pageSetup orientation="portrait" paperSize="9" r:id="rId1"/>
  <ignoredErrors>
    <ignoredError sqref="AY47:IV47 AQ47 AP49 Z49:AN49 AR49:AX49 A47 K47:V47 W47:Y47" formula="1"/>
    <ignoredError sqref="AR50:AX65536 D48:D49 AQ2:AQ3 A16:A17 Z40:AI41 AJ39:AJ41 AK40:AN41 Z50:AN65536 AR40:AV41 AW39:AW41 AX40:AX41 AY2:IV10 Z42:AN48 B40 W39:W42 AQ39:AQ46 A20 X40:X42 B47 Y39:Y42 N40:V42 M40:M41 AP50:AP65536 K43:Y46 I2 AY20:IV20 K39:L41 A38:A46 J2:L3 A48:A65536 AP40:AP48 AR42:AX48 AQ48:AQ65536 C49 C40:J41 AY48:IV65536 B49:B65536 E48:Y65536 C53:D65536 B2:D2 E2:H3 C43:J47 AY38:IV46 AY16:IV17 A2 A4:A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Werren</dc:creator>
  <cp:keywords/>
  <dc:description/>
  <cp:lastModifiedBy>Steve</cp:lastModifiedBy>
  <dcterms:created xsi:type="dcterms:W3CDTF">2013-05-14T22:39:40Z</dcterms:created>
  <dcterms:modified xsi:type="dcterms:W3CDTF">2015-05-07T12:16:42Z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