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tabRatio="851" activeTab="0"/>
  </bookViews>
  <sheets>
    <sheet name="Fixtures" sheetId="1" r:id="rId1"/>
    <sheet name="Results" sheetId="2" r:id="rId2"/>
    <sheet name="Batting" sheetId="3" r:id="rId3"/>
    <sheet name="Bowling" sheetId="4" r:id="rId4"/>
    <sheet name="Fielding" sheetId="5" r:id="rId5"/>
    <sheet name="NACA" sheetId="6" r:id="rId6"/>
    <sheet name="Club Champion" sheetId="7" r:id="rId7"/>
  </sheets>
  <definedNames/>
  <calcPr fullCalcOnLoad="1"/>
</workbook>
</file>

<file path=xl/sharedStrings.xml><?xml version="1.0" encoding="utf-8"?>
<sst xmlns="http://schemas.openxmlformats.org/spreadsheetml/2006/main" count="1748" uniqueCount="295">
  <si>
    <t>Date</t>
  </si>
  <si>
    <t>Opponent</t>
  </si>
  <si>
    <t>Time</t>
  </si>
  <si>
    <t>Match</t>
  </si>
  <si>
    <t>Result</t>
  </si>
  <si>
    <t>Highgate</t>
  </si>
  <si>
    <t>40 overs a side</t>
  </si>
  <si>
    <t>Win</t>
  </si>
  <si>
    <t>Hampton Wick</t>
  </si>
  <si>
    <t>2.00 pm</t>
  </si>
  <si>
    <t>Northwood</t>
  </si>
  <si>
    <t>Hampstead</t>
  </si>
  <si>
    <t>Barnes</t>
  </si>
  <si>
    <t>12.00 pm</t>
  </si>
  <si>
    <t>Shepperton</t>
  </si>
  <si>
    <t>Events</t>
  </si>
  <si>
    <t>Oxford Tour (ISIS Trophy)</t>
  </si>
  <si>
    <t>Nepotists</t>
  </si>
  <si>
    <t>(40 overs)</t>
  </si>
  <si>
    <t>Hoar</t>
  </si>
  <si>
    <t>NACA</t>
  </si>
  <si>
    <t>Club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</si>
  <si>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</si>
  <si>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</si>
  <si>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</si>
  <si>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</si>
  <si>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</si>
  <si>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</si>
  <si>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</si>
  <si>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</si>
  <si>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</si>
  <si>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</si>
  <si>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Evaluate</t>
  </si>
  <si>
    <t>HOAR, Carl</t>
  </si>
  <si>
    <t xml:space="preserve"> (ENG)</t>
  </si>
  <si>
    <t xml:space="preserve"> (IND)</t>
  </si>
  <si>
    <t>SHARMA, Sandip</t>
  </si>
  <si>
    <t>THACKER, Nilesh</t>
  </si>
  <si>
    <t xml:space="preserve"> (AUS)</t>
  </si>
  <si>
    <t>-</t>
  </si>
  <si>
    <t xml:space="preserve"> (NZ)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</si>
  <si>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</si>
  <si>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</si>
  <si>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</si>
  <si>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</si>
  <si>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1 pt:  Per Run, minus 10 points for every dismissal</t>
  </si>
  <si>
    <t>ALSO BATTED</t>
  </si>
  <si>
    <t>HARDY, Tim</t>
  </si>
  <si>
    <t>ELLEGARD, Chris</t>
  </si>
  <si>
    <r>
      <t xml:space="preserve">Note: Batting Average figures highlighted in </t>
    </r>
    <r>
      <rPr>
        <sz val="10"/>
        <color indexed="10"/>
        <rFont val="Times New Roman"/>
        <family val="1"/>
      </rPr>
      <t>red</t>
    </r>
    <r>
      <rPr>
        <sz val="10"/>
        <rFont val="Times New Roman"/>
        <family val="1"/>
      </rPr>
      <t xml:space="preserve"> are those players who haven't yet qualified</t>
    </r>
  </si>
  <si>
    <t>O/W</t>
  </si>
  <si>
    <t>R/O</t>
  </si>
  <si>
    <t>R/W</t>
  </si>
  <si>
    <t xml:space="preserve">    Best figures</t>
  </si>
  <si>
    <t>4 Year Total</t>
  </si>
  <si>
    <t>BOWLING</t>
  </si>
  <si>
    <t>Ov</t>
  </si>
  <si>
    <t>M</t>
  </si>
  <si>
    <t>Wk</t>
  </si>
  <si>
    <t>S.R.</t>
  </si>
  <si>
    <t>Econ</t>
  </si>
  <si>
    <t>R</t>
  </si>
  <si>
    <t>2</t>
  </si>
  <si>
    <t>Bowling Averages Qualification</t>
  </si>
  <si>
    <t>1) Bowled 30 overs</t>
  </si>
  <si>
    <r>
      <t xml:space="preserve">           </t>
    </r>
    <r>
      <rPr>
        <u val="single"/>
        <sz val="10"/>
        <rFont val="Times New Roman"/>
        <family val="1"/>
      </rPr>
      <t>and</t>
    </r>
  </si>
  <si>
    <t>2) Bowled in at least 5 matches</t>
  </si>
  <si>
    <t>Club Champion - Bowling</t>
  </si>
  <si>
    <t>ALSO BOWLED</t>
  </si>
  <si>
    <t>ATKINSON, Dale</t>
  </si>
  <si>
    <t>GOUNDAR, Krishneel</t>
  </si>
  <si>
    <t>3</t>
  </si>
  <si>
    <t>ROBINSON, Mark</t>
  </si>
  <si>
    <t>DALE, Colin</t>
  </si>
  <si>
    <t>WETHERALL, Tim</t>
  </si>
  <si>
    <t>ANDREW, Rik</t>
  </si>
  <si>
    <t>FORD, Terrence</t>
  </si>
  <si>
    <t>MONK, Andrew</t>
  </si>
  <si>
    <t>PREBBLE, Tom</t>
  </si>
  <si>
    <t>1</t>
  </si>
  <si>
    <t>VORA, Kunal</t>
  </si>
  <si>
    <t>GAMBLE, Nick</t>
  </si>
  <si>
    <t>GREENING, Ed</t>
  </si>
  <si>
    <t xml:space="preserve"> (WAL)</t>
  </si>
  <si>
    <t>JONES, Robert</t>
  </si>
  <si>
    <t>4</t>
  </si>
  <si>
    <t>FIELDING</t>
  </si>
  <si>
    <t>Ct</t>
  </si>
  <si>
    <t>St</t>
  </si>
  <si>
    <t>RO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</si>
  <si>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</si>
  <si>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</si>
  <si>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</si>
  <si>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</si>
  <si>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</si>
  <si>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</si>
  <si>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Bat Pts</t>
  </si>
  <si>
    <t>Bwl Pts</t>
  </si>
  <si>
    <t>Fld Pts</t>
  </si>
  <si>
    <t>Total</t>
  </si>
  <si>
    <t>Points</t>
  </si>
  <si>
    <t xml:space="preserve">                    or</t>
  </si>
  <si>
    <t>CLUB CHAMPION</t>
  </si>
  <si>
    <t>Note-1: To qualify as Club Champion you must have played in at least 5 games</t>
  </si>
  <si>
    <t>Note: Batting Averages highlighted in red are those players who haven't yet qualified</t>
  </si>
  <si>
    <t>Note: Club Championship points highlighted in red are those players who haven't yet qualified</t>
  </si>
  <si>
    <t>Note: Bowling Averages highlighted in red are those players who haven't yet qualified</t>
  </si>
  <si>
    <t>Batting:     1 pt:  Per Run, minus 10 points for every time dismissed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</si>
  <si>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</si>
  <si>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</si>
  <si>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</si>
  <si>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</si>
  <si>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179-7</t>
  </si>
  <si>
    <t>(39 overs)</t>
  </si>
  <si>
    <t>(ie) Played 5 games</t>
  </si>
  <si>
    <t>20 pts: Per Wicket, minus 1 point for every 5 runs conceded</t>
  </si>
  <si>
    <t>Bowling:   20 pts: Per Wicket, minus 1 point for every 5 runs conceded</t>
  </si>
  <si>
    <t>(37.3 overs)</t>
  </si>
  <si>
    <t xml:space="preserve">              Figures highlighted in red are those players who haven't yet qualified</t>
  </si>
  <si>
    <t>Bessborough</t>
  </si>
  <si>
    <t>Epsom</t>
  </si>
  <si>
    <t>Whitchurch</t>
  </si>
  <si>
    <t>Valley End</t>
  </si>
  <si>
    <t>Shamley Green</t>
  </si>
  <si>
    <t>Sinjuns Grammarians</t>
  </si>
  <si>
    <t>Wellington Occasionals</t>
  </si>
  <si>
    <t>Wycombe House</t>
  </si>
  <si>
    <t>Draw</t>
  </si>
  <si>
    <t>Loss</t>
  </si>
  <si>
    <t>Cancelled</t>
  </si>
  <si>
    <t>Inter Nepo</t>
  </si>
  <si>
    <t>(37 overs)</t>
  </si>
  <si>
    <t>(32.2 overs)</t>
  </si>
  <si>
    <t>5.30 pm</t>
  </si>
  <si>
    <t>(After Tour Break)</t>
  </si>
  <si>
    <t>11.30 am</t>
  </si>
  <si>
    <t>Nepo Friday at the Oval Test</t>
  </si>
  <si>
    <t>19 - 20 Aug</t>
  </si>
  <si>
    <t>Devon Tour</t>
  </si>
  <si>
    <t>14 - 17 July</t>
  </si>
  <si>
    <t>Golf Day, The Addington</t>
  </si>
  <si>
    <t>AGM &amp; Awards Dinner</t>
  </si>
  <si>
    <t>JACKSON, Bruce</t>
  </si>
  <si>
    <t>SUTTON, Richard</t>
  </si>
  <si>
    <t>STOCKS, David</t>
  </si>
  <si>
    <t xml:space="preserve"> (SA)</t>
  </si>
  <si>
    <t>MINEHAN, Mark</t>
  </si>
  <si>
    <t>ANDREW, Thomas</t>
  </si>
  <si>
    <t>WERREN, Steve</t>
  </si>
  <si>
    <t>ROBINSON, Ben</t>
  </si>
  <si>
    <t>DONNELLY, Luke</t>
  </si>
  <si>
    <t>DILLON, Geoff</t>
  </si>
  <si>
    <t>GLYNN, Matt</t>
  </si>
  <si>
    <t>WALKER, Michael</t>
  </si>
  <si>
    <t>HENVILLE, Andrew</t>
  </si>
  <si>
    <t>INGHAM, Troy</t>
  </si>
  <si>
    <t>COOK, Clayton</t>
  </si>
  <si>
    <t>ALEXANDER, Paul</t>
  </si>
  <si>
    <t>MORRISON, Daniel</t>
  </si>
  <si>
    <t>no</t>
  </si>
  <si>
    <t>dnb</t>
  </si>
  <si>
    <t>SANGER, Mick</t>
  </si>
  <si>
    <t>LECKENBY, Chris</t>
  </si>
  <si>
    <t>SMITH, Greg</t>
  </si>
  <si>
    <t>CROSSAN, Dave</t>
  </si>
  <si>
    <t>LENNON, Peter</t>
  </si>
  <si>
    <t>HAYES, Peter</t>
  </si>
  <si>
    <t>DENEW, David</t>
  </si>
  <si>
    <t>MITCHELL, Jerry</t>
  </si>
  <si>
    <t>HALEY, Peter</t>
  </si>
  <si>
    <t>JONES, Steve</t>
  </si>
  <si>
    <t>JONES, Morris</t>
  </si>
  <si>
    <t>SCOTT, Keith</t>
  </si>
  <si>
    <t>BOMFORD, Andrew</t>
  </si>
  <si>
    <t>BUBBLY, Mohid</t>
  </si>
  <si>
    <t>GLOVER, Darren</t>
  </si>
  <si>
    <t>CROSBY, Kelvin</t>
  </si>
  <si>
    <t>SCOTT, Alex</t>
  </si>
  <si>
    <t>CHALLINOR, Phillip</t>
  </si>
  <si>
    <t>O'SHEA, John</t>
  </si>
  <si>
    <t>BOLTON, Reece</t>
  </si>
  <si>
    <t>DONKIN, Tom</t>
  </si>
  <si>
    <t>McGUSHIN, Kyran</t>
  </si>
  <si>
    <t>*</t>
  </si>
  <si>
    <t/>
  </si>
  <si>
    <t>Holbeton</t>
  </si>
  <si>
    <t>Jones v Jones</t>
  </si>
  <si>
    <t>Budleigh Salterton</t>
  </si>
  <si>
    <t>ANA</t>
  </si>
  <si>
    <t>Post Modernists</t>
  </si>
  <si>
    <t>RESULTS</t>
  </si>
  <si>
    <t>Royal Household</t>
  </si>
  <si>
    <t>Played</t>
  </si>
  <si>
    <t>Valley end</t>
  </si>
  <si>
    <t>Won</t>
  </si>
  <si>
    <t>Lost</t>
  </si>
  <si>
    <t>Sun 07 Jun</t>
  </si>
  <si>
    <t>NEPOTIST</t>
  </si>
  <si>
    <t>285-7</t>
  </si>
  <si>
    <t>Hoar                    97*</t>
  </si>
  <si>
    <t>Tasar</t>
  </si>
  <si>
    <t>4-30</t>
  </si>
  <si>
    <t>Critchley             28</t>
  </si>
  <si>
    <t>Jones</t>
  </si>
  <si>
    <t>2-23</t>
  </si>
  <si>
    <t>(8 ov)</t>
  </si>
  <si>
    <t>Adams                23</t>
  </si>
  <si>
    <t>Wills</t>
  </si>
  <si>
    <t>1-12</t>
  </si>
  <si>
    <t>(4 ov)</t>
  </si>
  <si>
    <t>HAMPSTEAD</t>
  </si>
  <si>
    <t>252-8</t>
  </si>
  <si>
    <t>(7 ov)</t>
  </si>
  <si>
    <t>Jones                  72</t>
  </si>
  <si>
    <t>Angel</t>
  </si>
  <si>
    <t>3-45</t>
  </si>
  <si>
    <t>Wilson                 34*</t>
  </si>
  <si>
    <t>Adams</t>
  </si>
  <si>
    <t>1-15</t>
  </si>
  <si>
    <t>Smith                   25</t>
  </si>
  <si>
    <t>Critchley</t>
  </si>
  <si>
    <t>1-23</t>
  </si>
  <si>
    <t>(6.3 ov)</t>
  </si>
  <si>
    <t>Sun 07 Jun (40 overs a side)</t>
  </si>
  <si>
    <t>97*</t>
  </si>
  <si>
    <t>(36.5 overs)</t>
  </si>
  <si>
    <t>(8 overs)</t>
  </si>
  <si>
    <t>(6.3 overs)</t>
  </si>
  <si>
    <t>(48 overs)</t>
  </si>
  <si>
    <t>116-8</t>
  </si>
  <si>
    <t>(44 overs)</t>
  </si>
  <si>
    <t>Time Game</t>
  </si>
  <si>
    <t>165-9</t>
  </si>
  <si>
    <t>168-3</t>
  </si>
  <si>
    <t>(35.4 overs)</t>
  </si>
  <si>
    <t>(33 overs)</t>
  </si>
  <si>
    <t>(31.5 overs)</t>
  </si>
  <si>
    <t>167-4</t>
  </si>
  <si>
    <t>143-7</t>
  </si>
  <si>
    <t>(20 overs)</t>
  </si>
  <si>
    <t>147-3</t>
  </si>
  <si>
    <t>(19.2 overs)</t>
  </si>
  <si>
    <t xml:space="preserve">   -</t>
  </si>
  <si>
    <t>M. Jones XI</t>
  </si>
  <si>
    <t>S. Jones XI</t>
  </si>
  <si>
    <t>20 overs a side</t>
  </si>
  <si>
    <t>35 overs a side</t>
  </si>
  <si>
    <t>166-8</t>
  </si>
  <si>
    <t>(32 overs)</t>
  </si>
  <si>
    <t>(29.5 overs)</t>
  </si>
  <si>
    <t>199-8</t>
  </si>
  <si>
    <t>(42 overs)</t>
  </si>
  <si>
    <t>157-9</t>
  </si>
  <si>
    <t>(41 overs)</t>
  </si>
  <si>
    <t>265-4</t>
  </si>
  <si>
    <t>(33.4 overs)</t>
  </si>
  <si>
    <t>172-9</t>
  </si>
  <si>
    <t>176-2</t>
  </si>
  <si>
    <t>(34 overs)</t>
  </si>
  <si>
    <r>
      <t xml:space="preserve">M. Jones v S. Jones      </t>
    </r>
    <r>
      <rPr>
        <sz val="7.5"/>
        <rFont val="Times New Roman"/>
        <family val="1"/>
      </rPr>
      <t>(Devon Tour)</t>
    </r>
  </si>
  <si>
    <r>
      <t xml:space="preserve">Holbeton                        </t>
    </r>
    <r>
      <rPr>
        <sz val="7.5"/>
        <rFont val="Times New Roman"/>
        <family val="1"/>
      </rPr>
      <t xml:space="preserve"> (Devon Tour)</t>
    </r>
  </si>
  <si>
    <r>
      <t>Budleigh Salterton</t>
    </r>
    <r>
      <rPr>
        <sz val="10"/>
        <rFont val="Times New Roman"/>
        <family val="1"/>
      </rPr>
      <t xml:space="preserve"> </t>
    </r>
    <r>
      <rPr>
        <sz val="7.5"/>
        <rFont val="Times New Roman"/>
        <family val="1"/>
      </rPr>
      <t xml:space="preserve">                (Devon Tour)</t>
    </r>
  </si>
  <si>
    <t>96-6</t>
  </si>
  <si>
    <t>100-2</t>
  </si>
  <si>
    <t>(16 overs)</t>
  </si>
  <si>
    <t>231-7</t>
  </si>
  <si>
    <t>(39.4 overs)</t>
  </si>
  <si>
    <t>234-4</t>
  </si>
  <si>
    <t>284-6</t>
  </si>
  <si>
    <t>(35 overs)</t>
  </si>
  <si>
    <t>257-8</t>
  </si>
  <si>
    <t>(34.5 overs)</t>
  </si>
  <si>
    <t>169-7</t>
  </si>
  <si>
    <t>(40.5 overs)</t>
  </si>
  <si>
    <t>200-9</t>
  </si>
  <si>
    <t>(37.5 overs)</t>
  </si>
  <si>
    <t>199-7</t>
  </si>
  <si>
    <t>202-2</t>
  </si>
  <si>
    <r>
      <t xml:space="preserve">Post Modernists          </t>
    </r>
    <r>
      <rPr>
        <sz val="7.5"/>
        <rFont val="Times New Roman"/>
        <family val="1"/>
      </rPr>
      <t>(ISIS Trophy)</t>
    </r>
  </si>
  <si>
    <r>
      <t xml:space="preserve">ANA                              </t>
    </r>
    <r>
      <rPr>
        <sz val="7.5"/>
        <rFont val="Times New Roman"/>
        <family val="1"/>
      </rPr>
      <t>(ISIS Trophy)</t>
    </r>
  </si>
  <si>
    <t>241-4</t>
  </si>
  <si>
    <t>246-6</t>
  </si>
  <si>
    <t>(38.3 overs)</t>
  </si>
  <si>
    <t>(30 overs)</t>
  </si>
  <si>
    <t>159-1</t>
  </si>
  <si>
    <t>(34.2 overs)</t>
  </si>
  <si>
    <t>Teddington</t>
  </si>
  <si>
    <t xml:space="preserve">     -</t>
  </si>
  <si>
    <t xml:space="preserve">         -</t>
  </si>
  <si>
    <t>WARE, Jamie</t>
  </si>
  <si>
    <t>NICHOLSON, Stan</t>
  </si>
  <si>
    <r>
      <t xml:space="preserve">Royal Houshold  </t>
    </r>
    <r>
      <rPr>
        <sz val="7.5"/>
        <rFont val="Times New Roman"/>
        <family val="1"/>
      </rPr>
      <t>(vs Nepotists 1st team)</t>
    </r>
  </si>
  <si>
    <r>
      <t xml:space="preserve">Teddington          </t>
    </r>
    <r>
      <rPr>
        <sz val="7.5"/>
        <rFont val="Times New Roman"/>
        <family val="1"/>
      </rPr>
      <t>(vs Nepotists 2nd team)</t>
    </r>
  </si>
  <si>
    <t>Nepotists (1st Team)</t>
  </si>
  <si>
    <t>Nepotists (2nd Team)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</si>
</sst>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ddd\ dd\ mmm"/>
    <numFmt numFmtId="166" formatCode="0.0"/>
    <numFmt numFmtId="167" formatCode="[$-809]dd\ mmmm\ yyyy"/>
    <numFmt numFmtId="168" formatCode="ddd\ dd/mmm"/>
    <numFmt numFmtId="169" formatCode="ddd\ dd/mmmmm"/>
    <numFmt numFmtId="170" formatCode="dd/mmm"/>
    <numFmt numFmtId="171" formatCode="dddd"/>
    <numFmt numFmtId="172" formatCode="dd\ mmm\ yyyy"/>
    <numFmt numFmtId="173" formatCode="ddd"/>
  </numFmts>
  <fonts count="3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0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8"/>
      <name val="Courier New"/>
      <family val="0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4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7.5"/>
      <name val="Courier New"/>
      <family val="0"/>
    </font>
    <font>
      <sz val="10"/>
      <color indexed="11"/>
      <name val="Courier New"/>
      <family val="0"/>
    </font>
    <font>
      <sz val="10"/>
      <color indexed="10"/>
      <name val="Courier New"/>
      <family val="0"/>
    </font>
    <font>
      <sz val="10"/>
      <color indexed="13"/>
      <name val="Courier New"/>
      <family val="0"/>
    </font>
    <font>
      <sz val="10"/>
      <color indexed="13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.5"/>
      <name val="Times New Roman"/>
      <family val="1"/>
    </font>
    <font>
      <u val="single"/>
      <sz val="10"/>
      <color indexed="36"/>
      <name val="Arial"/>
      <family val="0"/>
    </font>
    <font>
      <sz val="7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2" fillId="4" borderId="4" xfId="0" applyNumberFormat="1" applyFont="1" applyFill="1" applyBorder="1" applyAlignment="1" applyProtection="1">
      <alignment horizontal="left" vertical="center" indent="1"/>
      <protection/>
    </xf>
    <xf numFmtId="0" fontId="2" fillId="4" borderId="0" xfId="0" applyNumberFormat="1" applyFont="1" applyFill="1" applyBorder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left" vertical="center"/>
      <protection/>
    </xf>
    <xf numFmtId="0" fontId="2" fillId="4" borderId="5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 horizontal="left" indent="1"/>
    </xf>
    <xf numFmtId="0" fontId="1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 textRotation="90"/>
      <protection/>
    </xf>
    <xf numFmtId="0" fontId="2" fillId="2" borderId="4" xfId="0" applyFont="1" applyFill="1" applyBorder="1" applyAlignment="1" applyProtection="1">
      <alignment horizontal="right" textRotation="90"/>
      <protection/>
    </xf>
    <xf numFmtId="0" fontId="13" fillId="2" borderId="0" xfId="0" applyFont="1" applyFill="1" applyBorder="1" applyAlignment="1" applyProtection="1">
      <alignment horizontal="right" textRotation="90"/>
      <protection/>
    </xf>
    <xf numFmtId="0" fontId="14" fillId="2" borderId="0" xfId="0" applyFont="1" applyFill="1" applyBorder="1" applyAlignment="1" applyProtection="1">
      <alignment horizontal="right" textRotation="90"/>
      <protection/>
    </xf>
    <xf numFmtId="0" fontId="15" fillId="3" borderId="0" xfId="0" applyFont="1" applyFill="1" applyBorder="1" applyAlignment="1" applyProtection="1">
      <alignment horizontal="right" textRotation="90"/>
      <protection/>
    </xf>
    <xf numFmtId="0" fontId="2" fillId="2" borderId="0" xfId="0" applyFont="1" applyFill="1" applyBorder="1" applyAlignment="1" applyProtection="1">
      <alignment horizontal="right" textRotation="90"/>
      <protection/>
    </xf>
    <xf numFmtId="0" fontId="0" fillId="0" borderId="0" xfId="0" applyFill="1" applyAlignment="1" applyProtection="1">
      <alignment/>
      <protection/>
    </xf>
    <xf numFmtId="0" fontId="18" fillId="3" borderId="6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3" borderId="7" xfId="0" applyNumberFormat="1" applyFont="1" applyFill="1" applyBorder="1" applyAlignment="1" applyProtection="1">
      <alignment horizontal="left" vertical="center" indent="1"/>
      <protection/>
    </xf>
    <xf numFmtId="0" fontId="3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right" vertical="center"/>
      <protection/>
    </xf>
    <xf numFmtId="0" fontId="3" fillId="3" borderId="8" xfId="0" applyNumberFormat="1" applyFont="1" applyFill="1" applyBorder="1" applyAlignment="1" applyProtection="1">
      <alignment horizontal="right" vertical="center"/>
      <protection/>
    </xf>
    <xf numFmtId="0" fontId="18" fillId="3" borderId="9" xfId="0" applyNumberFormat="1" applyFont="1" applyFill="1" applyBorder="1" applyAlignment="1" applyProtection="1">
      <alignment horizontal="center" vertical="center"/>
      <protection/>
    </xf>
    <xf numFmtId="0" fontId="3" fillId="3" borderId="9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 textRotation="90"/>
      <protection/>
    </xf>
    <xf numFmtId="0" fontId="13" fillId="2" borderId="0" xfId="0" applyFont="1" applyFill="1" applyBorder="1" applyAlignment="1" applyProtection="1">
      <alignment horizontal="right" vertical="center" textRotation="90"/>
      <protection/>
    </xf>
    <xf numFmtId="0" fontId="14" fillId="2" borderId="0" xfId="0" applyFont="1" applyFill="1" applyBorder="1" applyAlignment="1" applyProtection="1">
      <alignment horizontal="right" vertical="center" textRotation="90"/>
      <protection/>
    </xf>
    <xf numFmtId="0" fontId="15" fillId="3" borderId="0" xfId="0" applyFont="1" applyFill="1" applyBorder="1" applyAlignment="1" applyProtection="1">
      <alignment horizontal="right" vertical="center" textRotation="90"/>
      <protection/>
    </xf>
    <xf numFmtId="49" fontId="19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166" fontId="3" fillId="4" borderId="0" xfId="0" applyNumberFormat="1" applyFont="1" applyFill="1" applyBorder="1" applyAlignment="1" applyProtection="1">
      <alignment horizontal="right" vertical="center"/>
      <protection/>
    </xf>
    <xf numFmtId="1" fontId="3" fillId="4" borderId="10" xfId="0" applyNumberFormat="1" applyFont="1" applyFill="1" applyBorder="1" applyAlignment="1">
      <alignment horizontal="right" vertical="center" indent="1"/>
    </xf>
    <xf numFmtId="166" fontId="2" fillId="4" borderId="10" xfId="0" applyNumberFormat="1" applyFont="1" applyFill="1" applyBorder="1" applyAlignment="1" applyProtection="1">
      <alignment horizontal="center" vertical="center"/>
      <protection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right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1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14" fillId="2" borderId="0" xfId="0" applyFont="1" applyFill="1" applyBorder="1" applyAlignment="1" applyProtection="1">
      <alignment vertical="center"/>
      <protection/>
    </xf>
    <xf numFmtId="1" fontId="20" fillId="4" borderId="10" xfId="0" applyNumberFormat="1" applyFont="1" applyFill="1" applyBorder="1" applyAlignment="1" applyProtection="1">
      <alignment horizontal="center" vertical="center"/>
      <protection/>
    </xf>
    <xf numFmtId="1" fontId="2" fillId="2" borderId="11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1" fontId="2" fillId="2" borderId="0" xfId="0" applyNumberFormat="1" applyFont="1" applyFill="1" applyBorder="1" applyAlignment="1" applyProtection="1">
      <alignment vertical="center"/>
      <protection/>
    </xf>
    <xf numFmtId="0" fontId="18" fillId="3" borderId="1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/>
    </xf>
    <xf numFmtId="0" fontId="2" fillId="4" borderId="11" xfId="0" applyFont="1" applyFill="1" applyBorder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23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3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 vertical="center" textRotation="90"/>
      <protection/>
    </xf>
    <xf numFmtId="0" fontId="0" fillId="2" borderId="0" xfId="0" applyFill="1" applyBorder="1" applyAlignment="1" applyProtection="1">
      <alignment vertical="center"/>
      <protection/>
    </xf>
    <xf numFmtId="0" fontId="3" fillId="3" borderId="7" xfId="0" applyNumberFormat="1" applyFont="1" applyFill="1" applyBorder="1" applyAlignment="1" applyProtection="1">
      <alignment horizontal="left" vertical="center"/>
      <protection/>
    </xf>
    <xf numFmtId="0" fontId="2" fillId="3" borderId="12" xfId="0" applyNumberFormat="1" applyFont="1" applyFill="1" applyBorder="1" applyAlignment="1" applyProtection="1">
      <alignment horizontal="right" vertical="center"/>
      <protection/>
    </xf>
    <xf numFmtId="0" fontId="2" fillId="3" borderId="8" xfId="0" applyNumberFormat="1" applyFont="1" applyFill="1" applyBorder="1" applyAlignment="1" applyProtection="1">
      <alignment horizontal="right" vertical="center"/>
      <protection/>
    </xf>
    <xf numFmtId="0" fontId="3" fillId="3" borderId="7" xfId="0" applyNumberFormat="1" applyFont="1" applyFill="1" applyBorder="1" applyAlignment="1" applyProtection="1">
      <alignment vertical="center"/>
      <protection/>
    </xf>
    <xf numFmtId="0" fontId="2" fillId="3" borderId="12" xfId="0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horizontal="left" vertical="center" indent="1"/>
      <protection/>
    </xf>
    <xf numFmtId="0" fontId="3" fillId="2" borderId="10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>
      <alignment horizontal="right" vertical="center"/>
      <protection/>
    </xf>
    <xf numFmtId="49" fontId="19" fillId="4" borderId="10" xfId="0" applyNumberFormat="1" applyFont="1" applyFill="1" applyBorder="1" applyAlignment="1" applyProtection="1">
      <alignment horizontal="left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1" fontId="2" fillId="4" borderId="3" xfId="0" applyNumberFormat="1" applyFont="1" applyFill="1" applyBorder="1" applyAlignment="1" applyProtection="1">
      <alignment horizontal="center" vertical="center"/>
      <protection/>
    </xf>
    <xf numFmtId="166" fontId="2" fillId="4" borderId="3" xfId="0" applyNumberFormat="1" applyFont="1" applyFill="1" applyBorder="1" applyAlignment="1" applyProtection="1">
      <alignment horizontal="center" vertical="center"/>
      <protection/>
    </xf>
    <xf numFmtId="166" fontId="3" fillId="4" borderId="3" xfId="0" applyNumberFormat="1" applyFont="1" applyFill="1" applyBorder="1" applyAlignment="1" applyProtection="1">
      <alignment horizontal="center" vertical="center"/>
      <protection/>
    </xf>
    <xf numFmtId="166" fontId="2" fillId="2" borderId="10" xfId="0" applyNumberFormat="1" applyFont="1" applyFill="1" applyBorder="1" applyAlignment="1" applyProtection="1">
      <alignment horizontal="right" vertical="center"/>
      <protection/>
    </xf>
    <xf numFmtId="1" fontId="3" fillId="4" borderId="10" xfId="0" applyNumberFormat="1" applyFont="1" applyFill="1" applyBorder="1" applyAlignment="1" applyProtection="1">
      <alignment horizontal="right" vertical="center" indent="1"/>
      <protection/>
    </xf>
    <xf numFmtId="0" fontId="14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49" fontId="19" fillId="4" borderId="10" xfId="0" applyNumberFormat="1" applyFont="1" applyFill="1" applyBorder="1" applyAlignment="1" applyProtection="1">
      <alignment vertical="center"/>
      <protection/>
    </xf>
    <xf numFmtId="0" fontId="2" fillId="2" borderId="10" xfId="0" applyNumberFormat="1" applyFont="1" applyFill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>
      <alignment vertical="center"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1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horizontal="left" vertical="center" indent="1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0" fontId="14" fillId="2" borderId="4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 applyProtection="1">
      <alignment horizontal="left" vertical="center"/>
      <protection/>
    </xf>
    <xf numFmtId="0" fontId="3" fillId="4" borderId="10" xfId="0" applyNumberFormat="1" applyFont="1" applyFill="1" applyBorder="1" applyAlignment="1" applyProtection="1">
      <alignment horizontal="right" vertical="center" indent="1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right" vertical="center"/>
      <protection/>
    </xf>
    <xf numFmtId="0" fontId="26" fillId="2" borderId="0" xfId="0" applyFont="1" applyFill="1" applyBorder="1" applyAlignment="1">
      <alignment/>
    </xf>
    <xf numFmtId="0" fontId="0" fillId="3" borderId="12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3" fillId="3" borderId="13" xfId="0" applyNumberFormat="1" applyFont="1" applyFill="1" applyBorder="1" applyAlignment="1" applyProtection="1">
      <alignment horizontal="left" vertical="center"/>
      <protection/>
    </xf>
    <xf numFmtId="0" fontId="0" fillId="3" borderId="1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6" fillId="2" borderId="0" xfId="0" applyNumberFormat="1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 textRotation="90"/>
    </xf>
    <xf numFmtId="0" fontId="16" fillId="2" borderId="0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 applyProtection="1">
      <alignment horizontal="left" vertical="center"/>
      <protection/>
    </xf>
    <xf numFmtId="0" fontId="2" fillId="4" borderId="14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left" vertical="center" indent="1"/>
      <protection/>
    </xf>
    <xf numFmtId="0" fontId="0" fillId="2" borderId="0" xfId="0" applyFill="1" applyAlignment="1">
      <alignment horizontal="left" indent="1"/>
    </xf>
    <xf numFmtId="0" fontId="3" fillId="3" borderId="13" xfId="0" applyNumberFormat="1" applyFont="1" applyFill="1" applyBorder="1" applyAlignment="1" applyProtection="1">
      <alignment horizontal="left" vertical="center" indent="1"/>
      <protection/>
    </xf>
    <xf numFmtId="0" fontId="3" fillId="3" borderId="2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indent="1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49" fontId="2" fillId="4" borderId="3" xfId="0" applyNumberFormat="1" applyFont="1" applyFill="1" applyBorder="1" applyAlignment="1" applyProtection="1">
      <alignment horizontal="left" vertical="center"/>
      <protection/>
    </xf>
    <xf numFmtId="49" fontId="2" fillId="4" borderId="0" xfId="0" applyNumberFormat="1" applyFont="1" applyFill="1" applyBorder="1" applyAlignment="1" applyProtection="1">
      <alignment horizontal="left" vertical="center"/>
      <protection/>
    </xf>
    <xf numFmtId="0" fontId="13" fillId="4" borderId="0" xfId="0" applyNumberFormat="1" applyFont="1" applyFill="1" applyBorder="1" applyAlignment="1" applyProtection="1">
      <alignment horizontal="left" vertical="center"/>
      <protection/>
    </xf>
    <xf numFmtId="0" fontId="27" fillId="4" borderId="0" xfId="0" applyNumberFormat="1" applyFont="1" applyFill="1" applyBorder="1" applyAlignment="1" applyProtection="1">
      <alignment horizontal="left" vertical="center"/>
      <protection/>
    </xf>
    <xf numFmtId="0" fontId="3" fillId="3" borderId="12" xfId="0" applyFont="1" applyFill="1" applyBorder="1" applyAlignment="1" applyProtection="1">
      <alignment horizontal="left" vertical="center" indent="1"/>
      <protection/>
    </xf>
    <xf numFmtId="0" fontId="5" fillId="3" borderId="8" xfId="0" applyFont="1" applyFill="1" applyBorder="1" applyAlignment="1" applyProtection="1">
      <alignment vertical="center"/>
      <protection/>
    </xf>
    <xf numFmtId="49" fontId="19" fillId="4" borderId="0" xfId="0" applyNumberFormat="1" applyFont="1" applyFill="1" applyBorder="1" applyAlignment="1" applyProtection="1">
      <alignment vertical="center"/>
      <protection/>
    </xf>
    <xf numFmtId="0" fontId="2" fillId="4" borderId="0" xfId="0" applyNumberFormat="1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/>
      <protection/>
    </xf>
    <xf numFmtId="0" fontId="2" fillId="4" borderId="3" xfId="0" applyFont="1" applyFill="1" applyBorder="1" applyAlignment="1" applyProtection="1">
      <alignment vertical="center"/>
      <protection/>
    </xf>
    <xf numFmtId="0" fontId="13" fillId="4" borderId="5" xfId="0" applyNumberFormat="1" applyFont="1" applyFill="1" applyBorder="1" applyAlignment="1" applyProtection="1">
      <alignment horizontal="left" vertical="center"/>
      <protection/>
    </xf>
    <xf numFmtId="0" fontId="2" fillId="4" borderId="1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horizontal="left" vertical="center"/>
      <protection/>
    </xf>
    <xf numFmtId="165" fontId="5" fillId="4" borderId="0" xfId="0" applyNumberFormat="1" applyFont="1" applyFill="1" applyBorder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165" fontId="28" fillId="4" borderId="0" xfId="0" applyNumberFormat="1" applyFont="1" applyFill="1" applyBorder="1" applyAlignment="1" applyProtection="1">
      <alignment horizontal="left" vertical="center"/>
      <protection/>
    </xf>
    <xf numFmtId="0" fontId="5" fillId="4" borderId="5" xfId="0" applyFont="1" applyFill="1" applyBorder="1" applyAlignment="1">
      <alignment vertical="center"/>
    </xf>
    <xf numFmtId="0" fontId="18" fillId="3" borderId="8" xfId="0" applyNumberFormat="1" applyFont="1" applyFill="1" applyBorder="1" applyAlignment="1" applyProtection="1">
      <alignment horizontal="center" vertical="center"/>
      <protection/>
    </xf>
    <xf numFmtId="0" fontId="29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1" fontId="2" fillId="4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0" fontId="2" fillId="3" borderId="0" xfId="0" applyNumberFormat="1" applyFont="1" applyFill="1" applyBorder="1" applyAlignment="1" applyProtection="1">
      <alignment horizontal="right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1" fontId="3" fillId="4" borderId="9" xfId="0" applyNumberFormat="1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left" vertical="center" indent="1"/>
      <protection/>
    </xf>
    <xf numFmtId="165" fontId="2" fillId="4" borderId="6" xfId="0" applyNumberFormat="1" applyFont="1" applyFill="1" applyBorder="1" applyAlignment="1">
      <alignment horizontal="left" vertical="center" indent="1"/>
    </xf>
    <xf numFmtId="165" fontId="2" fillId="4" borderId="10" xfId="0" applyNumberFormat="1" applyFont="1" applyFill="1" applyBorder="1" applyAlignment="1">
      <alignment horizontal="left" vertical="center" indent="1"/>
    </xf>
    <xf numFmtId="0" fontId="32" fillId="4" borderId="3" xfId="0" applyFont="1" applyFill="1" applyBorder="1" applyAlignment="1">
      <alignment horizontal="left" vertical="center" indent="1"/>
    </xf>
    <xf numFmtId="0" fontId="0" fillId="4" borderId="0" xfId="0" applyFill="1" applyAlignment="1">
      <alignment/>
    </xf>
    <xf numFmtId="0" fontId="2" fillId="4" borderId="0" xfId="0" applyFont="1" applyFill="1" applyBorder="1" applyAlignment="1" applyProtection="1">
      <alignment horizontal="right" vertical="center"/>
      <protection/>
    </xf>
    <xf numFmtId="166" fontId="18" fillId="4" borderId="0" xfId="0" applyNumberFormat="1" applyFont="1" applyFill="1" applyBorder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49" fontId="2" fillId="4" borderId="4" xfId="0" applyNumberFormat="1" applyFont="1" applyFill="1" applyBorder="1" applyAlignment="1" applyProtection="1">
      <alignment horizontal="left" vertical="center"/>
      <protection/>
    </xf>
    <xf numFmtId="166" fontId="33" fillId="4" borderId="10" xfId="0" applyNumberFormat="1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>
      <alignment vertical="center"/>
    </xf>
    <xf numFmtId="49" fontId="2" fillId="4" borderId="15" xfId="0" applyNumberFormat="1" applyFont="1" applyFill="1" applyBorder="1" applyAlignment="1" applyProtection="1">
      <alignment horizontal="left" vertical="center"/>
      <protection/>
    </xf>
    <xf numFmtId="0" fontId="2" fillId="4" borderId="15" xfId="0" applyNumberFormat="1" applyFont="1" applyFill="1" applyBorder="1" applyAlignment="1" applyProtection="1">
      <alignment horizontal="left" vertical="center"/>
      <protection/>
    </xf>
    <xf numFmtId="0" fontId="8" fillId="3" borderId="7" xfId="0" applyNumberFormat="1" applyFont="1" applyFill="1" applyBorder="1" applyAlignment="1" applyProtection="1">
      <alignment horizontal="left" vertical="center" indent="1"/>
      <protection/>
    </xf>
    <xf numFmtId="0" fontId="8" fillId="3" borderId="8" xfId="0" applyNumberFormat="1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 indent="1"/>
      <protection/>
    </xf>
    <xf numFmtId="0" fontId="7" fillId="2" borderId="0" xfId="0" applyFont="1" applyFill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1" fillId="4" borderId="4" xfId="0" applyNumberFormat="1" applyFont="1" applyFill="1" applyBorder="1" applyAlignment="1" applyProtection="1">
      <alignment vertical="center"/>
      <protection/>
    </xf>
    <xf numFmtId="165" fontId="34" fillId="4" borderId="0" xfId="0" applyNumberFormat="1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center"/>
      <protection/>
    </xf>
    <xf numFmtId="0" fontId="1" fillId="4" borderId="3" xfId="0" applyFont="1" applyFill="1" applyBorder="1" applyAlignment="1" applyProtection="1">
      <alignment vertical="center"/>
      <protection/>
    </xf>
    <xf numFmtId="165" fontId="34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NumberFormat="1" applyFont="1" applyFill="1" applyBorder="1" applyAlignment="1" applyProtection="1">
      <alignment horizontal="left" vertical="center" indent="1"/>
      <protection/>
    </xf>
    <xf numFmtId="0" fontId="1" fillId="4" borderId="0" xfId="0" applyNumberFormat="1" applyFont="1" applyFill="1" applyBorder="1" applyAlignment="1" applyProtection="1">
      <alignment horizontal="left" vertical="center"/>
      <protection/>
    </xf>
    <xf numFmtId="0" fontId="1" fillId="4" borderId="3" xfId="0" applyNumberFormat="1" applyFont="1" applyFill="1" applyBorder="1" applyAlignment="1" applyProtection="1">
      <alignment horizontal="left" vertical="center"/>
      <protection/>
    </xf>
    <xf numFmtId="0" fontId="1" fillId="4" borderId="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inden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>
      <alignment vertical="center"/>
    </xf>
    <xf numFmtId="165" fontId="34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165" fontId="34" fillId="4" borderId="0" xfId="0" applyNumberFormat="1" applyFont="1" applyFill="1" applyBorder="1" applyAlignment="1" applyProtection="1">
      <alignment horizontal="left" vertical="center"/>
      <protection/>
    </xf>
    <xf numFmtId="0" fontId="34" fillId="4" borderId="4" xfId="0" applyFont="1" applyFill="1" applyBorder="1" applyAlignment="1" applyProtection="1">
      <alignment horizontal="left" indent="1"/>
      <protection/>
    </xf>
    <xf numFmtId="0" fontId="34" fillId="4" borderId="4" xfId="0" applyFont="1" applyFill="1" applyBorder="1" applyAlignment="1" applyProtection="1">
      <alignment horizontal="left"/>
      <protection/>
    </xf>
    <xf numFmtId="0" fontId="34" fillId="4" borderId="0" xfId="0" applyFont="1" applyFill="1" applyBorder="1" applyAlignment="1" applyProtection="1">
      <alignment horizontal="left"/>
      <protection/>
    </xf>
    <xf numFmtId="1" fontId="8" fillId="3" borderId="11" xfId="0" applyNumberFormat="1" applyFont="1" applyFill="1" applyBorder="1" applyAlignment="1" applyProtection="1">
      <alignment horizontal="right" indent="1"/>
      <protection/>
    </xf>
    <xf numFmtId="1" fontId="8" fillId="3" borderId="6" xfId="0" applyNumberFormat="1" applyFont="1" applyFill="1" applyBorder="1" applyAlignment="1" applyProtection="1">
      <alignment horizontal="right" vertical="center" indent="2"/>
      <protection/>
    </xf>
    <xf numFmtId="1" fontId="8" fillId="3" borderId="0" xfId="0" applyNumberFormat="1" applyFont="1" applyFill="1" applyBorder="1" applyAlignment="1" applyProtection="1">
      <alignment horizontal="right" vertical="center" indent="1"/>
      <protection/>
    </xf>
    <xf numFmtId="9" fontId="8" fillId="3" borderId="10" xfId="0" applyNumberFormat="1" applyFont="1" applyFill="1" applyBorder="1" applyAlignment="1" applyProtection="1">
      <alignment horizontal="left" vertical="center" indent="1"/>
      <protection/>
    </xf>
    <xf numFmtId="1" fontId="8" fillId="3" borderId="15" xfId="0" applyNumberFormat="1" applyFont="1" applyFill="1" applyBorder="1" applyAlignment="1" applyProtection="1">
      <alignment horizontal="right" vertical="center" indent="1"/>
      <protection/>
    </xf>
    <xf numFmtId="0" fontId="1" fillId="4" borderId="14" xfId="0" applyNumberFormat="1" applyFont="1" applyFill="1" applyBorder="1" applyAlignment="1" applyProtection="1">
      <alignment horizontal="left" vertical="center" indent="1"/>
      <protection/>
    </xf>
    <xf numFmtId="0" fontId="1" fillId="4" borderId="5" xfId="0" applyNumberFormat="1" applyFont="1" applyFill="1" applyBorder="1" applyAlignment="1" applyProtection="1">
      <alignment horizontal="left" vertical="center"/>
      <protection/>
    </xf>
    <xf numFmtId="0" fontId="34" fillId="2" borderId="0" xfId="0" applyFont="1" applyFill="1" applyBorder="1" applyAlignment="1" applyProtection="1">
      <alignment horizontal="left" indent="1"/>
      <protection/>
    </xf>
    <xf numFmtId="0" fontId="1" fillId="2" borderId="0" xfId="0" applyNumberFormat="1" applyFont="1" applyFill="1" applyBorder="1" applyAlignment="1" applyProtection="1">
      <alignment horizontal="left" vertical="center" indent="1"/>
      <protection/>
    </xf>
    <xf numFmtId="0" fontId="1" fillId="3" borderId="7" xfId="0" applyNumberFormat="1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" fillId="4" borderId="13" xfId="0" applyNumberFormat="1" applyFont="1" applyFill="1" applyBorder="1" applyAlignment="1" applyProtection="1">
      <alignment horizontal="left" vertical="center" indent="1"/>
      <protection/>
    </xf>
    <xf numFmtId="0" fontId="8" fillId="4" borderId="11" xfId="0" applyNumberFormat="1" applyFont="1" applyFill="1" applyBorder="1" applyAlignment="1" applyProtection="1">
      <alignment horizontal="left" vertical="center"/>
      <protection/>
    </xf>
    <xf numFmtId="0" fontId="8" fillId="4" borderId="11" xfId="0" applyNumberFormat="1" applyFont="1" applyFill="1" applyBorder="1" applyAlignment="1" applyProtection="1">
      <alignment horizontal="right" vertical="center"/>
      <protection/>
    </xf>
    <xf numFmtId="0" fontId="1" fillId="4" borderId="0" xfId="0" applyNumberFormat="1" applyFont="1" applyFill="1" applyBorder="1" applyAlignment="1" applyProtection="1">
      <alignment horizontal="right" vertical="center"/>
      <protection/>
    </xf>
    <xf numFmtId="49" fontId="1" fillId="4" borderId="0" xfId="0" applyNumberFormat="1" applyFont="1" applyFill="1" applyBorder="1" applyAlignment="1" applyProtection="1">
      <alignment horizontal="right" vertical="center"/>
      <protection/>
    </xf>
    <xf numFmtId="49" fontId="1" fillId="4" borderId="0" xfId="0" applyNumberFormat="1" applyFont="1" applyFill="1" applyBorder="1" applyAlignment="1">
      <alignment vertical="center"/>
    </xf>
    <xf numFmtId="0" fontId="1" fillId="4" borderId="14" xfId="0" applyNumberFormat="1" applyFont="1" applyFill="1" applyBorder="1" applyAlignment="1" applyProtection="1">
      <alignment vertical="center"/>
      <protection/>
    </xf>
    <xf numFmtId="0" fontId="1" fillId="4" borderId="5" xfId="0" applyFont="1" applyFill="1" applyBorder="1" applyAlignment="1" applyProtection="1">
      <alignment horizontal="left"/>
      <protection/>
    </xf>
    <xf numFmtId="0" fontId="1" fillId="4" borderId="5" xfId="0" applyNumberFormat="1" applyFont="1" applyFill="1" applyBorder="1" applyAlignment="1" applyProtection="1">
      <alignment horizontal="right" vertical="center"/>
      <protection/>
    </xf>
    <xf numFmtId="49" fontId="1" fillId="4" borderId="5" xfId="0" applyNumberFormat="1" applyFont="1" applyFill="1" applyBorder="1" applyAlignment="1" applyProtection="1">
      <alignment horizontal="right" vertical="center"/>
      <protection/>
    </xf>
    <xf numFmtId="0" fontId="8" fillId="4" borderId="0" xfId="0" applyNumberFormat="1" applyFont="1" applyFill="1" applyBorder="1" applyAlignment="1" applyProtection="1">
      <alignment horizontal="left" vertical="center"/>
      <protection/>
    </xf>
    <xf numFmtId="0" fontId="8" fillId="4" borderId="0" xfId="0" applyNumberFormat="1" applyFont="1" applyFill="1" applyBorder="1" applyAlignment="1" applyProtection="1">
      <alignment horizontal="right" vertical="center"/>
      <protection/>
    </xf>
    <xf numFmtId="49" fontId="1" fillId="4" borderId="5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8" fillId="3" borderId="8" xfId="0" applyFont="1" applyFill="1" applyBorder="1" applyAlignment="1" applyProtection="1">
      <alignment horizontal="right" vertical="center" indent="1"/>
      <protection/>
    </xf>
    <xf numFmtId="0" fontId="8" fillId="4" borderId="2" xfId="0" applyNumberFormat="1" applyFont="1" applyFill="1" applyBorder="1" applyAlignment="1" applyProtection="1">
      <alignment horizontal="left" vertical="center"/>
      <protection/>
    </xf>
    <xf numFmtId="0" fontId="1" fillId="4" borderId="3" xfId="0" applyNumberFormat="1" applyFont="1" applyFill="1" applyBorder="1" applyAlignment="1" applyProtection="1">
      <alignment horizontal="right" vertical="center"/>
      <protection/>
    </xf>
    <xf numFmtId="0" fontId="1" fillId="4" borderId="15" xfId="0" applyNumberFormat="1" applyFont="1" applyFill="1" applyBorder="1" applyAlignment="1" applyProtection="1">
      <alignment horizontal="right" vertical="center"/>
      <protection/>
    </xf>
    <xf numFmtId="49" fontId="1" fillId="4" borderId="0" xfId="0" applyNumberFormat="1" applyFont="1" applyFill="1" applyBorder="1" applyAlignment="1" applyProtection="1">
      <alignment horizontal="left" vertical="center"/>
      <protection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horizontal="left"/>
    </xf>
    <xf numFmtId="49" fontId="1" fillId="4" borderId="5" xfId="0" applyNumberFormat="1" applyFont="1" applyFill="1" applyBorder="1" applyAlignment="1" applyProtection="1">
      <alignment horizontal="left" vertical="center"/>
      <protection/>
    </xf>
    <xf numFmtId="49" fontId="1" fillId="4" borderId="15" xfId="0" applyNumberFormat="1" applyFont="1" applyFill="1" applyBorder="1" applyAlignment="1">
      <alignment horizontal="left" vertical="center"/>
    </xf>
    <xf numFmtId="9" fontId="8" fillId="3" borderId="9" xfId="0" applyNumberFormat="1" applyFont="1" applyFill="1" applyBorder="1" applyAlignment="1" applyProtection="1">
      <alignment horizontal="left" vertical="center" indent="1"/>
      <protection/>
    </xf>
    <xf numFmtId="0" fontId="6" fillId="4" borderId="3" xfId="0" applyFont="1" applyFill="1" applyBorder="1" applyAlignment="1">
      <alignment vertical="center"/>
    </xf>
    <xf numFmtId="0" fontId="1" fillId="4" borderId="4" xfId="0" applyFont="1" applyFill="1" applyBorder="1" applyAlignment="1" applyProtection="1">
      <alignment/>
      <protection/>
    </xf>
    <xf numFmtId="0" fontId="1" fillId="4" borderId="14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 applyAlignment="1" applyProtection="1">
      <alignment vertical="center"/>
      <protection/>
    </xf>
    <xf numFmtId="0" fontId="8" fillId="3" borderId="13" xfId="0" applyFont="1" applyFill="1" applyBorder="1" applyAlignment="1" applyProtection="1">
      <alignment horizontal="left" indent="1"/>
      <protection/>
    </xf>
    <xf numFmtId="0" fontId="8" fillId="3" borderId="4" xfId="0" applyNumberFormat="1" applyFont="1" applyFill="1" applyBorder="1" applyAlignment="1" applyProtection="1">
      <alignment horizontal="left" vertical="center" indent="1"/>
      <protection/>
    </xf>
    <xf numFmtId="0" fontId="8" fillId="3" borderId="14" xfId="0" applyNumberFormat="1" applyFont="1" applyFill="1" applyBorder="1" applyAlignment="1" applyProtection="1">
      <alignment horizontal="left" vertical="center" indent="1"/>
      <protection/>
    </xf>
    <xf numFmtId="0" fontId="3" fillId="3" borderId="4" xfId="0" applyNumberFormat="1" applyFont="1" applyFill="1" applyBorder="1" applyAlignment="1" applyProtection="1">
      <alignment horizontal="center" textRotation="90"/>
      <protection/>
    </xf>
    <xf numFmtId="0" fontId="2" fillId="3" borderId="3" xfId="0" applyFont="1" applyFill="1" applyBorder="1" applyAlignment="1">
      <alignment horizontal="center" textRotation="90"/>
    </xf>
    <xf numFmtId="0" fontId="2" fillId="3" borderId="14" xfId="0" applyFont="1" applyFill="1" applyBorder="1" applyAlignment="1" applyProtection="1">
      <alignment horizontal="center" textRotation="90"/>
      <protection/>
    </xf>
    <xf numFmtId="0" fontId="2" fillId="2" borderId="0" xfId="0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6" fillId="0" borderId="3" xfId="0" applyFont="1" applyBorder="1" applyAlignment="1">
      <alignment/>
    </xf>
    <xf numFmtId="0" fontId="3" fillId="3" borderId="13" xfId="0" applyNumberFormat="1" applyFont="1" applyFill="1" applyBorder="1" applyAlignment="1" applyProtection="1">
      <alignment horizontal="center" textRotation="90"/>
      <protection/>
    </xf>
    <xf numFmtId="0" fontId="2" fillId="3" borderId="2" xfId="0" applyFont="1" applyFill="1" applyBorder="1" applyAlignment="1">
      <alignment horizontal="center" textRotation="90"/>
    </xf>
    <xf numFmtId="0" fontId="2" fillId="3" borderId="15" xfId="0" applyFont="1" applyFill="1" applyBorder="1" applyAlignment="1">
      <alignment horizontal="center" textRotation="90"/>
    </xf>
    <xf numFmtId="0" fontId="3" fillId="2" borderId="0" xfId="0" applyFont="1" applyFill="1" applyAlignment="1" applyProtection="1">
      <alignment horizontal="center"/>
      <protection/>
    </xf>
    <xf numFmtId="0" fontId="17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>
      <alignment vertical="center"/>
    </xf>
    <xf numFmtId="0" fontId="12" fillId="3" borderId="13" xfId="0" applyNumberFormat="1" applyFont="1" applyFill="1" applyBorder="1" applyAlignment="1" applyProtection="1">
      <alignment horizontal="center" textRotation="90"/>
      <protection/>
    </xf>
    <xf numFmtId="0" fontId="13" fillId="3" borderId="2" xfId="0" applyFont="1" applyFill="1" applyBorder="1" applyAlignment="1">
      <alignment horizontal="center" textRotation="90"/>
    </xf>
    <xf numFmtId="0" fontId="12" fillId="3" borderId="4" xfId="0" applyNumberFormat="1" applyFont="1" applyFill="1" applyBorder="1" applyAlignment="1" applyProtection="1">
      <alignment horizontal="center" textRotation="90"/>
      <protection/>
    </xf>
    <xf numFmtId="0" fontId="13" fillId="3" borderId="3" xfId="0" applyFont="1" applyFill="1" applyBorder="1" applyAlignment="1">
      <alignment horizontal="center" textRotation="90"/>
    </xf>
    <xf numFmtId="0" fontId="13" fillId="3" borderId="14" xfId="0" applyFont="1" applyFill="1" applyBorder="1" applyAlignment="1" applyProtection="1">
      <alignment horizontal="center" textRotation="90"/>
      <protection/>
    </xf>
    <xf numFmtId="0" fontId="13" fillId="3" borderId="15" xfId="0" applyFont="1" applyFill="1" applyBorder="1" applyAlignment="1">
      <alignment horizontal="center" textRotation="90"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3" xfId="0" applyNumberFormat="1" applyFont="1" applyFill="1" applyBorder="1" applyAlignment="1" applyProtection="1">
      <alignment horizontal="center" textRotation="90"/>
      <protection/>
    </xf>
    <xf numFmtId="0" fontId="3" fillId="3" borderId="14" xfId="0" applyNumberFormat="1" applyFont="1" applyFill="1" applyBorder="1" applyAlignment="1" applyProtection="1">
      <alignment horizontal="center" textRotation="90"/>
      <protection/>
    </xf>
    <xf numFmtId="0" fontId="3" fillId="3" borderId="15" xfId="0" applyNumberFormat="1" applyFont="1" applyFill="1" applyBorder="1" applyAlignment="1" applyProtection="1">
      <alignment horizontal="center" textRotation="90"/>
      <protection/>
    </xf>
    <xf numFmtId="0" fontId="12" fillId="3" borderId="2" xfId="0" applyNumberFormat="1" applyFont="1" applyFill="1" applyBorder="1" applyAlignment="1" applyProtection="1">
      <alignment horizontal="center" textRotation="90"/>
      <protection/>
    </xf>
    <xf numFmtId="0" fontId="12" fillId="3" borderId="3" xfId="0" applyNumberFormat="1" applyFont="1" applyFill="1" applyBorder="1" applyAlignment="1" applyProtection="1">
      <alignment horizontal="center" textRotation="90"/>
      <protection/>
    </xf>
    <xf numFmtId="0" fontId="12" fillId="3" borderId="14" xfId="0" applyNumberFormat="1" applyFont="1" applyFill="1" applyBorder="1" applyAlignment="1" applyProtection="1">
      <alignment horizontal="center" textRotation="90"/>
      <protection/>
    </xf>
    <xf numFmtId="0" fontId="12" fillId="3" borderId="15" xfId="0" applyNumberFormat="1" applyFont="1" applyFill="1" applyBorder="1" applyAlignment="1" applyProtection="1">
      <alignment horizontal="center" textRotation="90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3" borderId="12" xfId="0" applyNumberFormat="1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horizontal="left" vertical="center"/>
    </xf>
    <xf numFmtId="1" fontId="2" fillId="4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showRowColHeaders="0" tabSelected="1" workbookViewId="0" topLeftCell="A1">
      <selection activeCell="A71" sqref="A71"/>
    </sheetView>
  </sheetViews>
  <sheetFormatPr defaultColWidth="9.140625" defaultRowHeight="12.75"/>
  <cols>
    <col min="1" max="1" width="1.8515625" style="3" customWidth="1"/>
    <col min="2" max="2" width="12.7109375" style="3" customWidth="1"/>
    <col min="3" max="3" width="30.7109375" style="3" customWidth="1"/>
    <col min="4" max="4" width="9.8515625" style="3" customWidth="1"/>
    <col min="5" max="5" width="14.421875" style="3" customWidth="1"/>
    <col min="6" max="7" width="12.140625" style="3" customWidth="1"/>
    <col min="8" max="8" width="14.421875" style="3" customWidth="1"/>
    <col min="9" max="9" width="12.7109375" style="3" customWidth="1"/>
    <col min="10" max="10" width="23.57421875" style="3" customWidth="1"/>
    <col min="11" max="11" width="9.8515625" style="3" customWidth="1"/>
    <col min="12" max="12" width="14.421875" style="3" customWidth="1"/>
    <col min="13" max="13" width="12.140625" style="3" customWidth="1"/>
    <col min="14" max="16384" width="9.140625" style="3" customWidth="1"/>
  </cols>
  <sheetData>
    <row r="1" spans="1:8" ht="13.5" customHeight="1">
      <c r="A1" s="1"/>
      <c r="B1" s="2"/>
      <c r="C1" s="2"/>
      <c r="D1" s="2"/>
      <c r="E1" s="2"/>
      <c r="F1" s="2"/>
      <c r="G1" s="69"/>
      <c r="H1" s="69"/>
    </row>
    <row r="2" spans="1:8" ht="13.5" customHeight="1">
      <c r="A2" s="1"/>
      <c r="B2" s="106" t="s">
        <v>0</v>
      </c>
      <c r="C2" s="219" t="s">
        <v>1</v>
      </c>
      <c r="D2" s="4" t="s">
        <v>2</v>
      </c>
      <c r="E2" s="4" t="s">
        <v>3</v>
      </c>
      <c r="F2" s="4" t="s">
        <v>4</v>
      </c>
      <c r="G2" s="69"/>
      <c r="H2" s="69"/>
    </row>
    <row r="3" spans="1:8" ht="13.5" customHeight="1">
      <c r="A3" s="5"/>
      <c r="B3" s="220">
        <v>38844</v>
      </c>
      <c r="C3" s="7" t="s">
        <v>121</v>
      </c>
      <c r="D3" s="7" t="s">
        <v>9</v>
      </c>
      <c r="E3" s="6" t="s">
        <v>6</v>
      </c>
      <c r="F3" s="7" t="s">
        <v>7</v>
      </c>
      <c r="G3" s="69"/>
      <c r="H3" s="69"/>
    </row>
    <row r="4" spans="1:8" ht="13.5" customHeight="1">
      <c r="A4" s="5"/>
      <c r="B4" s="221">
        <f>B3+7</f>
        <v>38851</v>
      </c>
      <c r="C4" s="7" t="s">
        <v>291</v>
      </c>
      <c r="D4" s="7" t="s">
        <v>9</v>
      </c>
      <c r="E4" s="7" t="s">
        <v>231</v>
      </c>
      <c r="F4" s="7" t="s">
        <v>127</v>
      </c>
      <c r="G4" s="69"/>
      <c r="H4" s="69"/>
    </row>
    <row r="5" spans="1:8" ht="13.5" customHeight="1">
      <c r="A5" s="5"/>
      <c r="B5" s="221"/>
      <c r="C5" s="7" t="s">
        <v>292</v>
      </c>
      <c r="D5" s="7" t="s">
        <v>9</v>
      </c>
      <c r="E5" s="7" t="s">
        <v>246</v>
      </c>
      <c r="F5" s="7" t="s">
        <v>7</v>
      </c>
      <c r="G5" s="69"/>
      <c r="H5" s="69"/>
    </row>
    <row r="6" spans="1:12" ht="13.5" customHeight="1">
      <c r="A6" s="5"/>
      <c r="B6" s="221">
        <v>38858</v>
      </c>
      <c r="C6" s="7" t="s">
        <v>8</v>
      </c>
      <c r="D6" s="7" t="s">
        <v>9</v>
      </c>
      <c r="E6" s="7" t="s">
        <v>6</v>
      </c>
      <c r="F6" s="7" t="s">
        <v>129</v>
      </c>
      <c r="G6" s="69"/>
      <c r="H6" s="69"/>
      <c r="I6" s="69"/>
      <c r="J6" s="69"/>
      <c r="K6" s="69"/>
      <c r="L6" s="69"/>
    </row>
    <row r="7" spans="1:12" ht="13.5" customHeight="1">
      <c r="A7" s="5"/>
      <c r="B7" s="221">
        <v>38865</v>
      </c>
      <c r="C7" s="7" t="s">
        <v>10</v>
      </c>
      <c r="D7" s="7" t="s">
        <v>9</v>
      </c>
      <c r="E7" s="7" t="s">
        <v>231</v>
      </c>
      <c r="F7" s="7" t="s">
        <v>129</v>
      </c>
      <c r="G7" s="69"/>
      <c r="H7" s="69"/>
      <c r="I7" s="69"/>
      <c r="J7" s="69"/>
      <c r="K7" s="69"/>
      <c r="L7" s="69"/>
    </row>
    <row r="8" spans="1:12" ht="13.5" customHeight="1">
      <c r="A8" s="5"/>
      <c r="B8" s="221">
        <f>B4+21</f>
        <v>38872</v>
      </c>
      <c r="C8" s="7" t="s">
        <v>119</v>
      </c>
      <c r="D8" s="7" t="s">
        <v>9</v>
      </c>
      <c r="E8" s="7" t="s">
        <v>6</v>
      </c>
      <c r="F8" s="7" t="s">
        <v>7</v>
      </c>
      <c r="G8" s="69"/>
      <c r="H8" s="69"/>
      <c r="I8" s="69"/>
      <c r="J8" s="69"/>
      <c r="K8" s="69"/>
      <c r="L8" s="69"/>
    </row>
    <row r="9" spans="1:12" ht="13.5" customHeight="1">
      <c r="A9" s="5"/>
      <c r="B9" s="221">
        <f>B8+7</f>
        <v>38879</v>
      </c>
      <c r="C9" s="7" t="s">
        <v>125</v>
      </c>
      <c r="D9" s="7" t="s">
        <v>9</v>
      </c>
      <c r="E9" s="7" t="s">
        <v>6</v>
      </c>
      <c r="F9" s="7" t="s">
        <v>128</v>
      </c>
      <c r="G9" s="69"/>
      <c r="H9" s="69"/>
      <c r="I9" s="69"/>
      <c r="J9" s="69"/>
      <c r="K9" s="69"/>
      <c r="L9" s="69"/>
    </row>
    <row r="10" spans="1:12" ht="13.5" customHeight="1">
      <c r="A10" s="5"/>
      <c r="B10" s="221">
        <f>B9+7</f>
        <v>38886</v>
      </c>
      <c r="C10" s="7" t="s">
        <v>124</v>
      </c>
      <c r="D10" s="7" t="s">
        <v>13</v>
      </c>
      <c r="E10" s="7" t="s">
        <v>6</v>
      </c>
      <c r="F10" s="7" t="s">
        <v>7</v>
      </c>
      <c r="G10" s="69"/>
      <c r="H10" s="69"/>
      <c r="I10" s="69"/>
      <c r="J10" s="69"/>
      <c r="K10" s="69"/>
      <c r="L10" s="69"/>
    </row>
    <row r="11" spans="1:12" ht="13.5" customHeight="1">
      <c r="A11" s="5"/>
      <c r="B11" s="221">
        <f>B10+7</f>
        <v>38893</v>
      </c>
      <c r="C11" s="7" t="s">
        <v>122</v>
      </c>
      <c r="D11" s="7" t="s">
        <v>9</v>
      </c>
      <c r="E11" s="7" t="s">
        <v>231</v>
      </c>
      <c r="F11" s="7" t="s">
        <v>127</v>
      </c>
      <c r="G11" s="69"/>
      <c r="H11" s="69"/>
      <c r="I11" s="69"/>
      <c r="J11" s="69"/>
      <c r="K11" s="69"/>
      <c r="L11" s="69"/>
    </row>
    <row r="12" spans="1:12" ht="13.5" customHeight="1">
      <c r="A12" s="5"/>
      <c r="B12" s="221">
        <f>B11+7</f>
        <v>38900</v>
      </c>
      <c r="C12" s="7" t="s">
        <v>126</v>
      </c>
      <c r="D12" s="7" t="s">
        <v>9</v>
      </c>
      <c r="E12" s="7" t="s">
        <v>6</v>
      </c>
      <c r="F12" s="7" t="s">
        <v>128</v>
      </c>
      <c r="G12" s="69"/>
      <c r="H12" s="69"/>
      <c r="I12" s="69"/>
      <c r="J12" s="69"/>
      <c r="K12" s="69"/>
      <c r="L12" s="69"/>
    </row>
    <row r="13" spans="1:12" ht="13.5" customHeight="1">
      <c r="A13" s="5"/>
      <c r="B13" s="221">
        <f>B12+7</f>
        <v>38907</v>
      </c>
      <c r="C13" s="7" t="s">
        <v>12</v>
      </c>
      <c r="D13" s="7" t="s">
        <v>9</v>
      </c>
      <c r="E13" s="7"/>
      <c r="F13" s="7" t="s">
        <v>7</v>
      </c>
      <c r="G13" s="69"/>
      <c r="H13" s="69"/>
      <c r="I13" s="69"/>
      <c r="J13" s="69"/>
      <c r="K13" s="69"/>
      <c r="L13" s="69"/>
    </row>
    <row r="14" spans="1:12" ht="13.5" customHeight="1">
      <c r="A14" s="5"/>
      <c r="B14" s="221">
        <f>B13+5</f>
        <v>38912</v>
      </c>
      <c r="C14" s="7" t="s">
        <v>260</v>
      </c>
      <c r="D14" s="7" t="s">
        <v>133</v>
      </c>
      <c r="E14" s="7" t="s">
        <v>245</v>
      </c>
      <c r="F14" s="7" t="s">
        <v>7</v>
      </c>
      <c r="G14" s="69"/>
      <c r="H14" s="69"/>
      <c r="I14" s="69"/>
      <c r="J14" s="69"/>
      <c r="K14" s="69"/>
      <c r="L14" s="69"/>
    </row>
    <row r="15" spans="1:12" ht="13.5" customHeight="1">
      <c r="A15" s="5"/>
      <c r="B15" s="221">
        <f>B14+1</f>
        <v>38913</v>
      </c>
      <c r="C15" s="7" t="s">
        <v>259</v>
      </c>
      <c r="D15" s="7" t="s">
        <v>13</v>
      </c>
      <c r="E15" s="7" t="s">
        <v>245</v>
      </c>
      <c r="F15" s="7" t="s">
        <v>130</v>
      </c>
      <c r="G15" s="69"/>
      <c r="H15" s="69"/>
      <c r="I15" s="69"/>
      <c r="J15" s="69"/>
      <c r="K15" s="69"/>
      <c r="L15" s="69"/>
    </row>
    <row r="16" spans="1:12" ht="13.5" customHeight="1">
      <c r="A16" s="5"/>
      <c r="B16" s="221">
        <f>B15+1</f>
        <v>38914</v>
      </c>
      <c r="C16" s="222" t="s">
        <v>261</v>
      </c>
      <c r="D16" s="7" t="s">
        <v>13</v>
      </c>
      <c r="E16" s="7" t="s">
        <v>231</v>
      </c>
      <c r="F16" s="7" t="s">
        <v>7</v>
      </c>
      <c r="G16" s="69"/>
      <c r="H16" s="69"/>
      <c r="I16" s="69"/>
      <c r="J16" s="69"/>
      <c r="K16" s="69"/>
      <c r="L16" s="69"/>
    </row>
    <row r="17" spans="1:12" ht="13.5" customHeight="1">
      <c r="A17" s="5"/>
      <c r="B17" s="221">
        <v>38921</v>
      </c>
      <c r="C17" s="7" t="s">
        <v>134</v>
      </c>
      <c r="D17" s="7" t="s">
        <v>287</v>
      </c>
      <c r="E17" s="7" t="s">
        <v>288</v>
      </c>
      <c r="F17" s="7"/>
      <c r="G17" s="69"/>
      <c r="H17" s="69"/>
      <c r="I17" s="69"/>
      <c r="J17" s="69"/>
      <c r="K17" s="69"/>
      <c r="L17" s="69"/>
    </row>
    <row r="18" spans="1:12" ht="13.5" customHeight="1">
      <c r="A18" s="5"/>
      <c r="B18" s="221">
        <f>B17+7</f>
        <v>38928</v>
      </c>
      <c r="C18" s="7" t="s">
        <v>5</v>
      </c>
      <c r="D18" s="7" t="s">
        <v>9</v>
      </c>
      <c r="E18" s="7" t="s">
        <v>231</v>
      </c>
      <c r="F18" s="7" t="s">
        <v>127</v>
      </c>
      <c r="G18" s="69"/>
      <c r="H18" s="69"/>
      <c r="I18" s="69"/>
      <c r="J18" s="69"/>
      <c r="K18" s="69"/>
      <c r="L18" s="69"/>
    </row>
    <row r="19" spans="1:12" ht="13.5" customHeight="1">
      <c r="A19" s="5"/>
      <c r="B19" s="221">
        <f>B18+7</f>
        <v>38935</v>
      </c>
      <c r="C19" s="7" t="s">
        <v>14</v>
      </c>
      <c r="D19" s="7" t="s">
        <v>135</v>
      </c>
      <c r="E19" s="7" t="s">
        <v>231</v>
      </c>
      <c r="F19" s="7" t="s">
        <v>128</v>
      </c>
      <c r="G19" s="69"/>
      <c r="H19" s="69"/>
      <c r="I19" s="69"/>
      <c r="J19" s="69"/>
      <c r="K19" s="69"/>
      <c r="L19" s="69"/>
    </row>
    <row r="20" spans="1:12" ht="13.5" customHeight="1">
      <c r="A20" s="5"/>
      <c r="B20" s="221">
        <v>38942</v>
      </c>
      <c r="C20" s="7" t="s">
        <v>120</v>
      </c>
      <c r="D20" s="7" t="s">
        <v>9</v>
      </c>
      <c r="E20" s="7" t="s">
        <v>6</v>
      </c>
      <c r="F20" s="7" t="s">
        <v>129</v>
      </c>
      <c r="G20" s="69"/>
      <c r="H20" s="69"/>
      <c r="I20" s="69"/>
      <c r="J20" s="69"/>
      <c r="K20" s="69"/>
      <c r="L20" s="69"/>
    </row>
    <row r="21" spans="1:8" ht="13.5" customHeight="1">
      <c r="A21" s="5"/>
      <c r="B21" s="221">
        <f>B20+6</f>
        <v>38948</v>
      </c>
      <c r="C21" s="7" t="s">
        <v>279</v>
      </c>
      <c r="D21" s="7" t="s">
        <v>13</v>
      </c>
      <c r="E21" s="7" t="s">
        <v>6</v>
      </c>
      <c r="F21" s="7" t="s">
        <v>7</v>
      </c>
      <c r="G21" s="69"/>
      <c r="H21" s="69"/>
    </row>
    <row r="22" spans="1:8" ht="13.5" customHeight="1">
      <c r="A22" s="5"/>
      <c r="B22" s="221">
        <f>B21+1</f>
        <v>38949</v>
      </c>
      <c r="C22" s="7" t="s">
        <v>278</v>
      </c>
      <c r="D22" s="7" t="s">
        <v>13</v>
      </c>
      <c r="E22" s="7" t="s">
        <v>6</v>
      </c>
      <c r="F22" s="7" t="s">
        <v>128</v>
      </c>
      <c r="G22" s="69"/>
      <c r="H22" s="69"/>
    </row>
    <row r="23" spans="1:8" ht="13.5" customHeight="1">
      <c r="A23" s="5"/>
      <c r="B23" s="221">
        <f>B22+8</f>
        <v>38957</v>
      </c>
      <c r="C23" s="7" t="s">
        <v>11</v>
      </c>
      <c r="D23" s="7" t="s">
        <v>9</v>
      </c>
      <c r="E23" s="7" t="s">
        <v>6</v>
      </c>
      <c r="F23" s="7" t="s">
        <v>7</v>
      </c>
      <c r="G23" s="69"/>
      <c r="H23" s="69"/>
    </row>
    <row r="24" spans="1:8" ht="13.5" customHeight="1">
      <c r="A24" s="5"/>
      <c r="B24" s="221">
        <f>B23+6</f>
        <v>38963</v>
      </c>
      <c r="C24" s="7" t="s">
        <v>123</v>
      </c>
      <c r="D24" s="7" t="s">
        <v>9</v>
      </c>
      <c r="E24" s="7" t="s">
        <v>231</v>
      </c>
      <c r="F24" s="7" t="s">
        <v>7</v>
      </c>
      <c r="G24" s="69"/>
      <c r="H24" s="69"/>
    </row>
    <row r="25" spans="1:8" ht="13.5" customHeight="1">
      <c r="A25" s="1"/>
      <c r="B25" s="221">
        <f>B24+7</f>
        <v>38970</v>
      </c>
      <c r="C25" s="7" t="s">
        <v>120</v>
      </c>
      <c r="D25" s="7" t="s">
        <v>9</v>
      </c>
      <c r="E25" s="7" t="s">
        <v>6</v>
      </c>
      <c r="F25" s="7" t="s">
        <v>128</v>
      </c>
      <c r="G25" s="69"/>
      <c r="H25" s="69"/>
    </row>
    <row r="26" spans="1:8" ht="13.5" customHeight="1">
      <c r="A26" s="1"/>
      <c r="B26" s="208"/>
      <c r="C26" s="208"/>
      <c r="D26" s="208"/>
      <c r="E26" s="208"/>
      <c r="F26" s="208"/>
      <c r="G26" s="69"/>
      <c r="H26" s="69"/>
    </row>
    <row r="27" spans="1:8" ht="13.5" customHeight="1">
      <c r="A27" s="5"/>
      <c r="B27" s="167" t="s">
        <v>15</v>
      </c>
      <c r="C27" s="77"/>
      <c r="D27" s="77"/>
      <c r="E27" s="77"/>
      <c r="F27" s="77"/>
      <c r="G27" s="166"/>
      <c r="H27" s="69"/>
    </row>
    <row r="28" spans="1:8" ht="13.5" customHeight="1">
      <c r="A28" s="5"/>
      <c r="B28" s="168">
        <v>38831</v>
      </c>
      <c r="C28" s="317" t="s">
        <v>140</v>
      </c>
      <c r="D28" s="317"/>
      <c r="E28" s="77"/>
      <c r="F28" s="77"/>
      <c r="G28" s="166"/>
      <c r="H28" s="69"/>
    </row>
    <row r="29" spans="1:8" ht="13.5" customHeight="1">
      <c r="A29" s="5"/>
      <c r="B29" s="170" t="s">
        <v>139</v>
      </c>
      <c r="C29" s="169" t="s">
        <v>138</v>
      </c>
      <c r="D29" s="77"/>
      <c r="E29" s="77"/>
      <c r="F29" s="77"/>
      <c r="G29" s="166"/>
      <c r="H29" s="69"/>
    </row>
    <row r="30" spans="1:8" ht="13.5" customHeight="1">
      <c r="A30" s="5"/>
      <c r="B30" s="170" t="s">
        <v>137</v>
      </c>
      <c r="C30" s="317" t="s">
        <v>16</v>
      </c>
      <c r="D30" s="317"/>
      <c r="E30" s="77"/>
      <c r="F30" s="77"/>
      <c r="G30" s="166"/>
      <c r="H30" s="69"/>
    </row>
    <row r="31" spans="1:8" ht="13.5" customHeight="1">
      <c r="A31" s="5"/>
      <c r="B31" s="168">
        <v>38947</v>
      </c>
      <c r="C31" s="169" t="s">
        <v>136</v>
      </c>
      <c r="D31" s="169"/>
      <c r="E31" s="77"/>
      <c r="F31" s="77"/>
      <c r="G31" s="166"/>
      <c r="H31" s="69"/>
    </row>
    <row r="32" spans="1:8" ht="13.5" customHeight="1">
      <c r="A32" s="8"/>
      <c r="B32" s="168">
        <v>39053</v>
      </c>
      <c r="C32" s="317" t="s">
        <v>141</v>
      </c>
      <c r="D32" s="317"/>
      <c r="E32" s="169"/>
      <c r="F32" s="69"/>
      <c r="G32" s="69"/>
      <c r="H32" s="69"/>
    </row>
    <row r="33" spans="2:8" ht="12.75">
      <c r="B33" s="170"/>
      <c r="C33" s="317"/>
      <c r="D33" s="317"/>
      <c r="E33" s="77"/>
      <c r="F33" s="77"/>
      <c r="G33" s="69"/>
      <c r="H33" s="69"/>
    </row>
    <row r="34" spans="2:8" ht="12.75">
      <c r="B34" s="168"/>
      <c r="C34" s="317"/>
      <c r="D34" s="317"/>
      <c r="E34" s="69"/>
      <c r="F34" s="69"/>
      <c r="G34" s="69"/>
      <c r="H34" s="69"/>
    </row>
    <row r="35" spans="2:8" ht="12.75">
      <c r="B35" s="171"/>
      <c r="C35" s="171"/>
      <c r="D35" s="171"/>
      <c r="E35" s="171"/>
      <c r="F35" s="171"/>
      <c r="G35" s="171"/>
      <c r="H35" s="171"/>
    </row>
    <row r="36" spans="2:8" ht="12.75">
      <c r="B36" s="171"/>
      <c r="C36" s="171"/>
      <c r="D36" s="171"/>
      <c r="E36" s="171"/>
      <c r="F36" s="171"/>
      <c r="G36" s="171"/>
      <c r="H36" s="171"/>
    </row>
    <row r="37" spans="2:8" ht="12.75">
      <c r="B37" s="165"/>
      <c r="C37" s="171"/>
      <c r="D37" s="80"/>
      <c r="E37" s="80"/>
      <c r="F37" s="80"/>
      <c r="G37" s="80"/>
      <c r="H37" s="80"/>
    </row>
    <row r="38" spans="2:8" ht="12.75">
      <c r="B38" s="165"/>
      <c r="C38" s="171"/>
      <c r="D38" s="80"/>
      <c r="E38" s="80"/>
      <c r="F38" s="80"/>
      <c r="G38" s="80"/>
      <c r="H38" s="80"/>
    </row>
    <row r="39" spans="2:8" ht="12.75">
      <c r="B39" s="165"/>
      <c r="C39" s="171"/>
      <c r="D39" s="80"/>
      <c r="E39" s="80"/>
      <c r="F39" s="80"/>
      <c r="G39" s="80"/>
      <c r="H39" s="80"/>
    </row>
    <row r="40" spans="2:8" ht="12.75">
      <c r="B40" s="80"/>
      <c r="C40" s="80"/>
      <c r="D40" s="80"/>
      <c r="E40" s="80"/>
      <c r="F40" s="80"/>
      <c r="G40" s="80"/>
      <c r="H40" s="80"/>
    </row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</sheetData>
  <mergeCells count="5">
    <mergeCell ref="C34:D34"/>
    <mergeCell ref="C30:D30"/>
    <mergeCell ref="C32:D32"/>
    <mergeCell ref="C28:D28"/>
    <mergeCell ref="C33:D33"/>
  </mergeCells>
  <printOptions/>
  <pageMargins left="0" right="0" top="0.3937007874015748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34"/>
  <sheetViews>
    <sheetView showGridLines="0" showRowColHeaders="0" workbookViewId="0" topLeftCell="A1">
      <selection activeCell="A84" sqref="A84"/>
    </sheetView>
  </sheetViews>
  <sheetFormatPr defaultColWidth="9.140625" defaultRowHeight="12" customHeight="1"/>
  <cols>
    <col min="1" max="1" width="1.8515625" style="15" customWidth="1"/>
    <col min="2" max="2" width="3.00390625" style="15" customWidth="1"/>
    <col min="3" max="3" width="16.7109375" style="15" customWidth="1"/>
    <col min="4" max="4" width="4.57421875" style="15" customWidth="1"/>
    <col min="5" max="5" width="10.7109375" style="15" customWidth="1"/>
    <col min="6" max="6" width="6.421875" style="15" customWidth="1"/>
    <col min="7" max="7" width="4.140625" style="22" customWidth="1"/>
    <col min="8" max="8" width="3.00390625" style="15" customWidth="1"/>
    <col min="9" max="9" width="16.7109375" style="15" customWidth="1"/>
    <col min="10" max="10" width="4.57421875" style="15" customWidth="1"/>
    <col min="11" max="11" width="10.7109375" style="15" customWidth="1"/>
    <col min="12" max="12" width="6.421875" style="15" customWidth="1"/>
    <col min="13" max="16384" width="9.140625" style="15" customWidth="1"/>
  </cols>
  <sheetData>
    <row r="1" ht="13.5" customHeight="1"/>
    <row r="2" spans="2:35" ht="12" customHeight="1">
      <c r="B2" s="232"/>
      <c r="C2" s="233" t="s">
        <v>190</v>
      </c>
      <c r="D2" s="234"/>
      <c r="E2" s="234"/>
      <c r="F2" s="234"/>
      <c r="G2" s="23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236"/>
      <c r="AI2" s="236"/>
    </row>
    <row r="3" spans="2:26" ht="12" customHeight="1">
      <c r="B3" s="237"/>
      <c r="C3" s="238"/>
      <c r="D3" s="239"/>
      <c r="E3" s="239"/>
      <c r="F3" s="240"/>
      <c r="G3" s="12"/>
      <c r="H3" s="237"/>
      <c r="I3" s="238"/>
      <c r="J3" s="239"/>
      <c r="K3" s="239"/>
      <c r="L3" s="240"/>
      <c r="M3" s="12"/>
      <c r="N3" s="12"/>
      <c r="O3" s="12"/>
      <c r="P3" s="12"/>
      <c r="Q3" s="13"/>
      <c r="R3" s="12"/>
      <c r="S3" s="12"/>
      <c r="T3" s="12"/>
      <c r="U3" s="12"/>
      <c r="V3" s="14"/>
      <c r="W3" s="13"/>
      <c r="X3" s="12"/>
      <c r="Y3" s="12"/>
      <c r="Z3" s="12"/>
    </row>
    <row r="4" spans="2:26" ht="12" customHeight="1">
      <c r="B4" s="241"/>
      <c r="C4" s="242">
        <v>38844</v>
      </c>
      <c r="D4" s="243"/>
      <c r="E4" s="243"/>
      <c r="F4" s="244"/>
      <c r="G4" s="14"/>
      <c r="H4" s="257"/>
      <c r="I4" s="258">
        <v>38912</v>
      </c>
      <c r="J4" s="259"/>
      <c r="K4" s="259"/>
      <c r="L4" s="247"/>
      <c r="M4" s="12"/>
      <c r="N4" s="12"/>
      <c r="O4" s="12"/>
      <c r="P4" s="12"/>
      <c r="Q4" s="13"/>
      <c r="R4" s="12"/>
      <c r="S4" s="12"/>
      <c r="T4" s="12"/>
      <c r="U4" s="12"/>
      <c r="V4" s="14"/>
      <c r="W4" s="14"/>
      <c r="X4" s="12"/>
      <c r="Y4" s="12"/>
      <c r="Z4" s="12"/>
    </row>
    <row r="5" spans="2:26" ht="12" customHeight="1">
      <c r="B5" s="248"/>
      <c r="C5" s="249" t="s">
        <v>17</v>
      </c>
      <c r="D5" s="249">
        <v>192</v>
      </c>
      <c r="E5" s="249" t="s">
        <v>131</v>
      </c>
      <c r="F5" s="318" t="s">
        <v>7</v>
      </c>
      <c r="G5" s="14"/>
      <c r="H5" s="252"/>
      <c r="I5" s="249" t="s">
        <v>185</v>
      </c>
      <c r="J5" s="249" t="s">
        <v>262</v>
      </c>
      <c r="K5" s="249" t="s">
        <v>239</v>
      </c>
      <c r="L5" s="320" t="s">
        <v>7</v>
      </c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  <c r="X5" s="12"/>
      <c r="Y5" s="12"/>
      <c r="Z5" s="12"/>
    </row>
    <row r="6" spans="2:26" ht="12" customHeight="1">
      <c r="B6" s="248"/>
      <c r="C6" s="249" t="s">
        <v>121</v>
      </c>
      <c r="D6" s="249">
        <v>101</v>
      </c>
      <c r="E6" s="249" t="s">
        <v>132</v>
      </c>
      <c r="F6" s="324"/>
      <c r="G6" s="14"/>
      <c r="H6" s="252"/>
      <c r="I6" s="249" t="s">
        <v>17</v>
      </c>
      <c r="J6" s="249" t="s">
        <v>263</v>
      </c>
      <c r="K6" s="249" t="s">
        <v>264</v>
      </c>
      <c r="L6" s="320"/>
      <c r="M6" s="12"/>
      <c r="N6" s="12"/>
      <c r="O6" s="12"/>
      <c r="P6" s="12"/>
      <c r="Q6" s="10"/>
      <c r="R6" s="10"/>
      <c r="S6" s="10"/>
      <c r="T6" s="10"/>
      <c r="U6" s="10"/>
      <c r="V6" s="10"/>
      <c r="W6" s="10"/>
      <c r="X6" s="12"/>
      <c r="Y6" s="12"/>
      <c r="Z6" s="12"/>
    </row>
    <row r="7" spans="2:26" ht="12" customHeight="1">
      <c r="B7" s="248"/>
      <c r="C7" s="249"/>
      <c r="D7" s="249"/>
      <c r="E7" s="249"/>
      <c r="F7" s="244"/>
      <c r="G7" s="12"/>
      <c r="H7" s="306"/>
      <c r="I7" s="254"/>
      <c r="J7" s="255"/>
      <c r="K7" s="255"/>
      <c r="L7" s="256"/>
      <c r="M7" s="12"/>
      <c r="N7" s="12"/>
      <c r="O7" s="12"/>
      <c r="P7" s="12"/>
      <c r="Q7" s="10"/>
      <c r="R7" s="10"/>
      <c r="S7" s="10"/>
      <c r="T7" s="10"/>
      <c r="U7" s="10"/>
      <c r="V7" s="10"/>
      <c r="W7" s="10"/>
      <c r="X7" s="12"/>
      <c r="Y7" s="12"/>
      <c r="Z7" s="12"/>
    </row>
    <row r="8" spans="2:26" ht="12" customHeight="1">
      <c r="B8" s="241"/>
      <c r="C8" s="242">
        <v>38851</v>
      </c>
      <c r="D8" s="243"/>
      <c r="E8" s="243"/>
      <c r="F8" s="244"/>
      <c r="G8" s="14"/>
      <c r="H8" s="241"/>
      <c r="I8" s="242">
        <v>38913</v>
      </c>
      <c r="J8" s="243"/>
      <c r="K8" s="243"/>
      <c r="L8" s="244"/>
      <c r="M8" s="12"/>
      <c r="N8" s="12"/>
      <c r="O8" s="12"/>
      <c r="P8" s="12"/>
      <c r="Q8" s="10"/>
      <c r="R8" s="10"/>
      <c r="S8" s="10"/>
      <c r="T8" s="10"/>
      <c r="U8" s="10"/>
      <c r="V8" s="10"/>
      <c r="W8" s="10"/>
      <c r="X8" s="12"/>
      <c r="Y8" s="12"/>
      <c r="Z8" s="12"/>
    </row>
    <row r="9" spans="2:26" ht="12" customHeight="1">
      <c r="B9" s="248"/>
      <c r="C9" s="249" t="s">
        <v>191</v>
      </c>
      <c r="D9" s="249" t="s">
        <v>112</v>
      </c>
      <c r="E9" s="249" t="s">
        <v>228</v>
      </c>
      <c r="F9" s="318" t="s">
        <v>127</v>
      </c>
      <c r="G9" s="14"/>
      <c r="H9" s="248"/>
      <c r="I9" s="249" t="s">
        <v>243</v>
      </c>
      <c r="J9" s="249" t="s">
        <v>238</v>
      </c>
      <c r="K9" s="249" t="s">
        <v>239</v>
      </c>
      <c r="L9" s="318" t="s">
        <v>242</v>
      </c>
      <c r="M9" s="12"/>
      <c r="N9" s="12"/>
      <c r="O9" s="12"/>
      <c r="P9" s="12"/>
      <c r="Q9" s="10"/>
      <c r="R9" s="10"/>
      <c r="S9" s="10"/>
      <c r="T9" s="10"/>
      <c r="U9" s="10"/>
      <c r="V9" s="10"/>
      <c r="W9" s="10"/>
      <c r="X9" s="12"/>
      <c r="Y9" s="12"/>
      <c r="Z9" s="12"/>
    </row>
    <row r="10" spans="2:26" ht="12" customHeight="1">
      <c r="B10" s="248"/>
      <c r="C10" s="249" t="s">
        <v>293</v>
      </c>
      <c r="D10" s="249" t="s">
        <v>229</v>
      </c>
      <c r="E10" s="249" t="s">
        <v>230</v>
      </c>
      <c r="F10" s="319"/>
      <c r="G10" s="14"/>
      <c r="H10" s="248"/>
      <c r="I10" s="249" t="s">
        <v>244</v>
      </c>
      <c r="J10" s="249" t="s">
        <v>240</v>
      </c>
      <c r="K10" s="249" t="s">
        <v>241</v>
      </c>
      <c r="L10" s="319"/>
      <c r="M10" s="12"/>
      <c r="N10" s="12"/>
      <c r="O10" s="12"/>
      <c r="P10" s="12"/>
      <c r="Q10" s="10"/>
      <c r="R10" s="10"/>
      <c r="S10" s="10"/>
      <c r="T10" s="10"/>
      <c r="U10" s="10"/>
      <c r="V10" s="10"/>
      <c r="W10" s="10"/>
      <c r="X10" s="12"/>
      <c r="Y10" s="12"/>
      <c r="Z10" s="12"/>
    </row>
    <row r="11" spans="2:26" ht="12" customHeight="1">
      <c r="B11" s="248"/>
      <c r="C11" s="249"/>
      <c r="D11" s="249"/>
      <c r="E11" s="249"/>
      <c r="F11" s="305"/>
      <c r="G11" s="12"/>
      <c r="H11" s="248"/>
      <c r="I11" s="249"/>
      <c r="J11" s="261"/>
      <c r="K11" s="261"/>
      <c r="L11" s="262"/>
      <c r="M11" s="12"/>
      <c r="N11" s="12"/>
      <c r="O11" s="12"/>
      <c r="P11" s="12"/>
      <c r="Q11" s="10"/>
      <c r="R11" s="10"/>
      <c r="S11" s="10"/>
      <c r="T11" s="10"/>
      <c r="U11" s="10"/>
      <c r="V11" s="10"/>
      <c r="W11" s="10"/>
      <c r="X11" s="12"/>
      <c r="Y11" s="12"/>
      <c r="Z11" s="12"/>
    </row>
    <row r="12" spans="2:26" ht="12" customHeight="1">
      <c r="B12" s="248"/>
      <c r="C12" s="242">
        <v>38851</v>
      </c>
      <c r="D12" s="243"/>
      <c r="E12" s="243"/>
      <c r="F12" s="244"/>
      <c r="G12" s="14"/>
      <c r="H12" s="248"/>
      <c r="I12" s="263">
        <v>38914</v>
      </c>
      <c r="J12" s="249"/>
      <c r="K12" s="249"/>
      <c r="L12" s="244"/>
      <c r="M12" s="12"/>
      <c r="N12" s="12"/>
      <c r="O12" s="12"/>
      <c r="P12" s="12"/>
      <c r="Q12" s="10"/>
      <c r="R12" s="10"/>
      <c r="S12" s="10"/>
      <c r="T12" s="10"/>
      <c r="U12" s="10"/>
      <c r="V12" s="10"/>
      <c r="W12" s="10"/>
      <c r="X12" s="12"/>
      <c r="Y12" s="12"/>
      <c r="Z12" s="12"/>
    </row>
    <row r="13" spans="2:26" ht="12" customHeight="1">
      <c r="B13" s="248"/>
      <c r="C13" s="249" t="s">
        <v>286</v>
      </c>
      <c r="D13" s="249" t="s">
        <v>112</v>
      </c>
      <c r="E13" s="249" t="s">
        <v>228</v>
      </c>
      <c r="F13" s="318" t="s">
        <v>7</v>
      </c>
      <c r="G13" s="14"/>
      <c r="H13" s="248"/>
      <c r="I13" s="249" t="s">
        <v>187</v>
      </c>
      <c r="J13" s="249" t="s">
        <v>265</v>
      </c>
      <c r="K13" s="249" t="s">
        <v>266</v>
      </c>
      <c r="L13" s="318" t="s">
        <v>7</v>
      </c>
      <c r="M13" s="12"/>
      <c r="N13" s="12"/>
      <c r="O13" s="12"/>
      <c r="P13" s="12"/>
      <c r="Q13" s="10"/>
      <c r="R13" s="10"/>
      <c r="S13" s="10"/>
      <c r="T13" s="10"/>
      <c r="U13" s="10"/>
      <c r="V13" s="10"/>
      <c r="W13" s="10"/>
      <c r="X13" s="12"/>
      <c r="Y13" s="12"/>
      <c r="Z13" s="12"/>
    </row>
    <row r="14" spans="2:26" ht="12" customHeight="1">
      <c r="B14" s="248"/>
      <c r="C14" s="249" t="s">
        <v>294</v>
      </c>
      <c r="D14" s="249" t="s">
        <v>229</v>
      </c>
      <c r="E14" s="249" t="s">
        <v>230</v>
      </c>
      <c r="F14" s="319"/>
      <c r="G14" s="12"/>
      <c r="H14" s="264"/>
      <c r="I14" s="249" t="s">
        <v>17</v>
      </c>
      <c r="J14" s="249" t="s">
        <v>267</v>
      </c>
      <c r="K14" s="249" t="s">
        <v>251</v>
      </c>
      <c r="L14" s="319"/>
      <c r="M14" s="12"/>
      <c r="N14" s="12"/>
      <c r="O14" s="12"/>
      <c r="P14" s="12"/>
      <c r="Q14" s="10"/>
      <c r="R14" s="10"/>
      <c r="S14" s="10"/>
      <c r="T14" s="10"/>
      <c r="U14" s="10"/>
      <c r="V14" s="10"/>
      <c r="W14" s="10"/>
      <c r="X14" s="12"/>
      <c r="Y14" s="12"/>
      <c r="Z14" s="12"/>
    </row>
    <row r="15" spans="2:26" ht="12" customHeight="1">
      <c r="B15" s="248"/>
      <c r="C15" s="249"/>
      <c r="D15" s="249"/>
      <c r="E15" s="249"/>
      <c r="F15" s="244"/>
      <c r="G15" s="12"/>
      <c r="H15" s="248"/>
      <c r="I15" s="249"/>
      <c r="J15" s="249"/>
      <c r="K15" s="249"/>
      <c r="L15" s="244"/>
      <c r="M15" s="12"/>
      <c r="N15" s="12"/>
      <c r="O15" s="12"/>
      <c r="P15" s="12"/>
      <c r="Q15" s="10"/>
      <c r="R15" s="10"/>
      <c r="S15" s="10"/>
      <c r="T15" s="10"/>
      <c r="U15" s="10"/>
      <c r="V15" s="10"/>
      <c r="W15" s="10"/>
      <c r="X15" s="12"/>
      <c r="Y15" s="12"/>
      <c r="Z15" s="12"/>
    </row>
    <row r="16" spans="2:26" ht="12" customHeight="1">
      <c r="B16" s="241"/>
      <c r="C16" s="242">
        <v>38858</v>
      </c>
      <c r="D16" s="243"/>
      <c r="E16" s="243"/>
      <c r="F16" s="244"/>
      <c r="G16" s="12"/>
      <c r="H16" s="248"/>
      <c r="I16" s="245">
        <v>38928</v>
      </c>
      <c r="J16" s="261"/>
      <c r="K16" s="261"/>
      <c r="L16" s="262"/>
      <c r="M16" s="12"/>
      <c r="N16" s="12"/>
      <c r="O16" s="12"/>
      <c r="P16" s="12"/>
      <c r="Q16" s="10"/>
      <c r="R16" s="10"/>
      <c r="S16" s="10"/>
      <c r="T16" s="10"/>
      <c r="U16" s="10"/>
      <c r="V16" s="10"/>
      <c r="W16" s="10"/>
      <c r="X16" s="12"/>
      <c r="Y16" s="12"/>
      <c r="Z16" s="12"/>
    </row>
    <row r="17" spans="2:26" ht="12" customHeight="1">
      <c r="B17" s="248"/>
      <c r="C17" s="249" t="s">
        <v>17</v>
      </c>
      <c r="D17" s="321" t="s">
        <v>129</v>
      </c>
      <c r="E17" s="322"/>
      <c r="F17" s="318"/>
      <c r="G17" s="12"/>
      <c r="H17" s="264"/>
      <c r="I17" s="249" t="s">
        <v>17</v>
      </c>
      <c r="J17" s="249" t="s">
        <v>268</v>
      </c>
      <c r="K17" s="249" t="s">
        <v>269</v>
      </c>
      <c r="L17" s="320" t="s">
        <v>127</v>
      </c>
      <c r="M17" s="12"/>
      <c r="N17" s="12"/>
      <c r="O17" s="12"/>
      <c r="P17" s="12"/>
      <c r="Q17" s="10"/>
      <c r="R17" s="10"/>
      <c r="S17" s="10"/>
      <c r="T17" s="10"/>
      <c r="U17" s="10"/>
      <c r="V17" s="10"/>
      <c r="W17" s="10"/>
      <c r="X17" s="12"/>
      <c r="Y17" s="12"/>
      <c r="Z17" s="12"/>
    </row>
    <row r="18" spans="2:26" ht="12" customHeight="1">
      <c r="B18" s="248"/>
      <c r="C18" s="249" t="s">
        <v>8</v>
      </c>
      <c r="D18" s="322"/>
      <c r="E18" s="322"/>
      <c r="F18" s="319"/>
      <c r="G18" s="12"/>
      <c r="H18" s="241"/>
      <c r="I18" s="249" t="s">
        <v>5</v>
      </c>
      <c r="J18" s="249" t="s">
        <v>270</v>
      </c>
      <c r="K18" s="249" t="s">
        <v>113</v>
      </c>
      <c r="L18" s="320"/>
      <c r="M18" s="12"/>
      <c r="N18" s="12"/>
      <c r="O18" s="12"/>
      <c r="P18" s="12"/>
      <c r="Q18" s="10"/>
      <c r="R18" s="10"/>
      <c r="S18" s="10"/>
      <c r="T18" s="10"/>
      <c r="U18" s="10"/>
      <c r="V18" s="10"/>
      <c r="W18" s="10"/>
      <c r="X18" s="12"/>
      <c r="Y18" s="12"/>
      <c r="Z18" s="12"/>
    </row>
    <row r="19" spans="2:26" ht="12" customHeight="1">
      <c r="B19" s="248"/>
      <c r="C19" s="249"/>
      <c r="D19" s="249"/>
      <c r="E19" s="249"/>
      <c r="F19" s="244"/>
      <c r="G19" s="12"/>
      <c r="H19" s="248"/>
      <c r="I19" s="249"/>
      <c r="J19" s="249"/>
      <c r="K19" s="249"/>
      <c r="L19" s="24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2" customHeight="1">
      <c r="B20" s="241"/>
      <c r="C20" s="242">
        <v>38865</v>
      </c>
      <c r="D20" s="243"/>
      <c r="E20" s="243"/>
      <c r="F20" s="244"/>
      <c r="G20" s="12"/>
      <c r="H20" s="265"/>
      <c r="I20" s="242">
        <v>38935</v>
      </c>
      <c r="J20" s="243"/>
      <c r="K20" s="243"/>
      <c r="L20" s="244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2" customHeight="1">
      <c r="B21" s="248"/>
      <c r="C21" s="249" t="s">
        <v>17</v>
      </c>
      <c r="D21" s="321" t="s">
        <v>129</v>
      </c>
      <c r="E21" s="322"/>
      <c r="F21" s="318"/>
      <c r="G21" s="12"/>
      <c r="H21" s="241"/>
      <c r="I21" s="249" t="s">
        <v>17</v>
      </c>
      <c r="J21" s="249">
        <v>165</v>
      </c>
      <c r="K21" s="249" t="s">
        <v>271</v>
      </c>
      <c r="L21" s="320" t="s">
        <v>128</v>
      </c>
      <c r="M21" s="11"/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2" customHeight="1">
      <c r="B22" s="248"/>
      <c r="C22" s="249" t="s">
        <v>10</v>
      </c>
      <c r="D22" s="322"/>
      <c r="E22" s="322"/>
      <c r="F22" s="319"/>
      <c r="G22" s="12"/>
      <c r="H22" s="248"/>
      <c r="I22" s="249" t="s">
        <v>14</v>
      </c>
      <c r="J22" s="249" t="s">
        <v>272</v>
      </c>
      <c r="K22" s="249" t="s">
        <v>273</v>
      </c>
      <c r="L22" s="320"/>
      <c r="M22" s="192"/>
      <c r="N22" s="192"/>
      <c r="O22" s="12"/>
      <c r="P22" s="1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2" customHeight="1">
      <c r="B23" s="248"/>
      <c r="C23" s="249"/>
      <c r="D23" s="261"/>
      <c r="E23" s="261"/>
      <c r="F23" s="262"/>
      <c r="G23" s="12"/>
      <c r="H23" s="241"/>
      <c r="I23" s="266"/>
      <c r="J23" s="243"/>
      <c r="K23" s="243"/>
      <c r="L23" s="244"/>
      <c r="M23" s="192"/>
      <c r="N23" s="192"/>
      <c r="O23" s="12"/>
      <c r="P23" s="10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2" customHeight="1">
      <c r="B24" s="241"/>
      <c r="C24" s="242">
        <v>38872</v>
      </c>
      <c r="D24" s="243"/>
      <c r="E24" s="243"/>
      <c r="F24" s="244"/>
      <c r="G24" s="12"/>
      <c r="H24" s="248"/>
      <c r="I24" s="245">
        <v>38942</v>
      </c>
      <c r="J24" s="261"/>
      <c r="K24" s="261"/>
      <c r="L24" s="262"/>
      <c r="M24" s="192"/>
      <c r="N24" s="192"/>
      <c r="O24" s="12"/>
      <c r="P24" s="10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2" customHeight="1">
      <c r="B25" s="248"/>
      <c r="C25" s="249" t="s">
        <v>119</v>
      </c>
      <c r="D25" s="249" t="s">
        <v>232</v>
      </c>
      <c r="E25" s="249" t="s">
        <v>18</v>
      </c>
      <c r="F25" s="318" t="s">
        <v>7</v>
      </c>
      <c r="G25" s="12"/>
      <c r="H25" s="248"/>
      <c r="I25" s="249" t="s">
        <v>17</v>
      </c>
      <c r="J25" s="321" t="s">
        <v>129</v>
      </c>
      <c r="K25" s="322"/>
      <c r="L25" s="320"/>
      <c r="M25" s="192"/>
      <c r="N25" s="192"/>
      <c r="O25" s="12"/>
      <c r="P25" s="10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2" customHeight="1">
      <c r="B26" s="248"/>
      <c r="C26" s="249" t="s">
        <v>17</v>
      </c>
      <c r="D26" s="249" t="s">
        <v>233</v>
      </c>
      <c r="E26" s="249" t="s">
        <v>234</v>
      </c>
      <c r="F26" s="319"/>
      <c r="G26" s="12"/>
      <c r="H26" s="248"/>
      <c r="I26" s="249" t="s">
        <v>120</v>
      </c>
      <c r="J26" s="322"/>
      <c r="K26" s="322"/>
      <c r="L26" s="320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2" customHeight="1">
      <c r="B27" s="248"/>
      <c r="C27" s="249"/>
      <c r="D27" s="261"/>
      <c r="E27" s="261"/>
      <c r="F27" s="262"/>
      <c r="G27" s="12"/>
      <c r="H27" s="248"/>
      <c r="I27" s="249"/>
      <c r="J27" s="261"/>
      <c r="K27" s="261"/>
      <c r="L27" s="26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12" ht="12" customHeight="1">
      <c r="B28" s="241"/>
      <c r="C28" s="242">
        <v>38879</v>
      </c>
      <c r="D28" s="249"/>
      <c r="E28" s="249"/>
      <c r="F28" s="262"/>
      <c r="G28" s="10"/>
      <c r="H28" s="241"/>
      <c r="I28" s="245">
        <v>38948</v>
      </c>
      <c r="J28" s="246"/>
      <c r="K28" s="246"/>
      <c r="L28" s="247"/>
    </row>
    <row r="29" spans="2:12" ht="12" customHeight="1">
      <c r="B29" s="248"/>
      <c r="C29" s="249" t="s">
        <v>125</v>
      </c>
      <c r="D29" s="249">
        <v>196</v>
      </c>
      <c r="E29" s="249" t="s">
        <v>235</v>
      </c>
      <c r="F29" s="318" t="s">
        <v>128</v>
      </c>
      <c r="H29" s="248"/>
      <c r="I29" s="249" t="s">
        <v>17</v>
      </c>
      <c r="J29" s="249" t="s">
        <v>274</v>
      </c>
      <c r="K29" s="249" t="s">
        <v>18</v>
      </c>
      <c r="L29" s="323" t="s">
        <v>7</v>
      </c>
    </row>
    <row r="30" spans="2:12" ht="12" customHeight="1">
      <c r="B30" s="248"/>
      <c r="C30" s="249" t="s">
        <v>17</v>
      </c>
      <c r="D30" s="249">
        <v>151</v>
      </c>
      <c r="E30" s="249" t="s">
        <v>236</v>
      </c>
      <c r="F30" s="319"/>
      <c r="H30" s="248"/>
      <c r="I30" s="251" t="s">
        <v>188</v>
      </c>
      <c r="J30" s="249">
        <v>189</v>
      </c>
      <c r="K30" s="249" t="s">
        <v>275</v>
      </c>
      <c r="L30" s="323"/>
    </row>
    <row r="31" spans="2:12" ht="12" customHeight="1">
      <c r="B31" s="248"/>
      <c r="C31" s="249"/>
      <c r="D31" s="261"/>
      <c r="E31" s="261"/>
      <c r="F31" s="262"/>
      <c r="H31" s="248"/>
      <c r="I31" s="254"/>
      <c r="J31" s="255"/>
      <c r="K31" s="255"/>
      <c r="L31" s="256"/>
    </row>
    <row r="32" spans="2:12" ht="12" customHeight="1">
      <c r="B32" s="241"/>
      <c r="C32" s="242">
        <v>38886</v>
      </c>
      <c r="D32" s="249"/>
      <c r="E32" s="249"/>
      <c r="F32" s="262"/>
      <c r="H32" s="241"/>
      <c r="I32" s="245">
        <v>38949</v>
      </c>
      <c r="J32" s="246"/>
      <c r="K32" s="246"/>
      <c r="L32" s="247"/>
    </row>
    <row r="33" spans="2:12" ht="12" customHeight="1">
      <c r="B33" s="248"/>
      <c r="C33" s="249" t="s">
        <v>124</v>
      </c>
      <c r="D33" s="249" t="s">
        <v>247</v>
      </c>
      <c r="E33" s="249" t="s">
        <v>248</v>
      </c>
      <c r="F33" s="318" t="s">
        <v>7</v>
      </c>
      <c r="H33" s="248"/>
      <c r="I33" s="249" t="s">
        <v>17</v>
      </c>
      <c r="J33" s="249" t="s">
        <v>276</v>
      </c>
      <c r="K33" s="249" t="s">
        <v>18</v>
      </c>
      <c r="L33" s="323" t="s">
        <v>128</v>
      </c>
    </row>
    <row r="34" spans="2:12" ht="12" customHeight="1">
      <c r="B34" s="248"/>
      <c r="C34" s="249" t="s">
        <v>17</v>
      </c>
      <c r="D34" s="249" t="s">
        <v>237</v>
      </c>
      <c r="E34" s="249" t="s">
        <v>249</v>
      </c>
      <c r="F34" s="319"/>
      <c r="H34" s="248"/>
      <c r="I34" s="251" t="s">
        <v>189</v>
      </c>
      <c r="J34" s="249" t="s">
        <v>277</v>
      </c>
      <c r="K34" s="249" t="s">
        <v>255</v>
      </c>
      <c r="L34" s="323"/>
    </row>
    <row r="35" spans="2:12" ht="12" customHeight="1">
      <c r="B35" s="248"/>
      <c r="C35" s="249"/>
      <c r="D35" s="249"/>
      <c r="E35" s="249"/>
      <c r="F35" s="244"/>
      <c r="H35" s="248"/>
      <c r="I35" s="249"/>
      <c r="J35" s="260"/>
      <c r="K35" s="261"/>
      <c r="L35" s="262"/>
    </row>
    <row r="36" spans="2:12" ht="12" customHeight="1">
      <c r="B36" s="241"/>
      <c r="C36" s="242">
        <v>38893</v>
      </c>
      <c r="D36" s="249"/>
      <c r="E36" s="249"/>
      <c r="F36" s="244"/>
      <c r="H36" s="241"/>
      <c r="I36" s="263">
        <v>38957</v>
      </c>
      <c r="J36" s="249"/>
      <c r="K36" s="249"/>
      <c r="L36" s="250"/>
    </row>
    <row r="37" spans="2:12" ht="12" customHeight="1">
      <c r="B37" s="248"/>
      <c r="C37" s="249" t="s">
        <v>193</v>
      </c>
      <c r="D37" s="249" t="s">
        <v>250</v>
      </c>
      <c r="E37" s="249" t="s">
        <v>251</v>
      </c>
      <c r="F37" s="318" t="s">
        <v>127</v>
      </c>
      <c r="H37" s="248"/>
      <c r="I37" s="251" t="s">
        <v>11</v>
      </c>
      <c r="J37" s="249" t="s">
        <v>280</v>
      </c>
      <c r="K37" s="249" t="s">
        <v>18</v>
      </c>
      <c r="L37" s="318" t="s">
        <v>7</v>
      </c>
    </row>
    <row r="38" spans="2:12" ht="12" customHeight="1">
      <c r="B38" s="248"/>
      <c r="C38" s="249" t="s">
        <v>17</v>
      </c>
      <c r="D38" s="249" t="s">
        <v>252</v>
      </c>
      <c r="E38" s="249" t="s">
        <v>253</v>
      </c>
      <c r="F38" s="319"/>
      <c r="H38" s="248"/>
      <c r="I38" s="249" t="s">
        <v>17</v>
      </c>
      <c r="J38" s="249" t="s">
        <v>281</v>
      </c>
      <c r="K38" s="249" t="s">
        <v>282</v>
      </c>
      <c r="L38" s="319"/>
    </row>
    <row r="39" spans="2:12" ht="12" customHeight="1">
      <c r="B39" s="248"/>
      <c r="C39" s="249"/>
      <c r="D39" s="249"/>
      <c r="E39" s="249"/>
      <c r="F39" s="305"/>
      <c r="H39" s="248"/>
      <c r="I39" s="261"/>
      <c r="J39" s="261"/>
      <c r="K39" s="261"/>
      <c r="L39" s="262"/>
    </row>
    <row r="40" spans="2:12" ht="12" customHeight="1">
      <c r="B40" s="241"/>
      <c r="C40" s="242">
        <v>38900</v>
      </c>
      <c r="D40" s="243"/>
      <c r="E40" s="243"/>
      <c r="F40" s="244"/>
      <c r="H40" s="248"/>
      <c r="I40" s="245">
        <v>38963</v>
      </c>
      <c r="J40" s="261"/>
      <c r="K40" s="261"/>
      <c r="L40" s="262"/>
    </row>
    <row r="41" spans="2:12" ht="12" customHeight="1">
      <c r="B41" s="248"/>
      <c r="C41" s="249" t="s">
        <v>126</v>
      </c>
      <c r="D41" s="249" t="s">
        <v>254</v>
      </c>
      <c r="E41" s="249" t="s">
        <v>255</v>
      </c>
      <c r="F41" s="318" t="s">
        <v>128</v>
      </c>
      <c r="H41" s="248"/>
      <c r="I41" s="251" t="s">
        <v>123</v>
      </c>
      <c r="J41" s="249">
        <v>156</v>
      </c>
      <c r="K41" s="249" t="s">
        <v>283</v>
      </c>
      <c r="L41" s="318" t="s">
        <v>7</v>
      </c>
    </row>
    <row r="42" spans="2:12" ht="12" customHeight="1">
      <c r="B42" s="248"/>
      <c r="C42" s="249" t="s">
        <v>17</v>
      </c>
      <c r="D42" s="249">
        <v>259</v>
      </c>
      <c r="E42" s="249" t="s">
        <v>117</v>
      </c>
      <c r="F42" s="318"/>
      <c r="H42" s="248"/>
      <c r="I42" s="249" t="s">
        <v>17</v>
      </c>
      <c r="J42" s="249" t="s">
        <v>284</v>
      </c>
      <c r="K42" s="249" t="s">
        <v>241</v>
      </c>
      <c r="L42" s="319"/>
    </row>
    <row r="43" spans="2:12" ht="12" customHeight="1">
      <c r="B43" s="252"/>
      <c r="C43" s="253"/>
      <c r="D43" s="253"/>
      <c r="E43" s="253"/>
      <c r="F43" s="247"/>
      <c r="H43" s="241"/>
      <c r="I43" s="261"/>
      <c r="J43" s="261"/>
      <c r="K43" s="261"/>
      <c r="L43" s="262"/>
    </row>
    <row r="44" spans="2:12" ht="12" customHeight="1">
      <c r="B44" s="257"/>
      <c r="C44" s="258">
        <v>38907</v>
      </c>
      <c r="D44" s="259"/>
      <c r="E44" s="259"/>
      <c r="F44" s="247"/>
      <c r="H44" s="248"/>
      <c r="I44" s="245">
        <v>38970</v>
      </c>
      <c r="J44" s="261"/>
      <c r="K44" s="261"/>
      <c r="L44" s="262"/>
    </row>
    <row r="45" spans="2:12" ht="12" customHeight="1">
      <c r="B45" s="252"/>
      <c r="C45" s="249" t="s">
        <v>12</v>
      </c>
      <c r="D45" s="249" t="s">
        <v>256</v>
      </c>
      <c r="E45" s="249" t="s">
        <v>18</v>
      </c>
      <c r="F45" s="320" t="s">
        <v>7</v>
      </c>
      <c r="H45" s="248"/>
      <c r="I45" s="251" t="s">
        <v>120</v>
      </c>
      <c r="J45" s="249">
        <v>223</v>
      </c>
      <c r="K45" s="249" t="s">
        <v>285</v>
      </c>
      <c r="L45" s="318" t="s">
        <v>128</v>
      </c>
    </row>
    <row r="46" spans="2:12" ht="12" customHeight="1">
      <c r="B46" s="252"/>
      <c r="C46" s="249" t="s">
        <v>17</v>
      </c>
      <c r="D46" s="249" t="s">
        <v>257</v>
      </c>
      <c r="E46" s="249" t="s">
        <v>258</v>
      </c>
      <c r="F46" s="320"/>
      <c r="H46" s="248"/>
      <c r="I46" s="249" t="s">
        <v>17</v>
      </c>
      <c r="J46" s="249">
        <v>195</v>
      </c>
      <c r="K46" s="249" t="s">
        <v>266</v>
      </c>
      <c r="L46" s="319"/>
    </row>
    <row r="47" spans="2:12" ht="12" customHeight="1">
      <c r="B47" s="307"/>
      <c r="C47" s="308"/>
      <c r="D47" s="308"/>
      <c r="E47" s="308"/>
      <c r="F47" s="309"/>
      <c r="H47" s="272"/>
      <c r="I47" s="273"/>
      <c r="J47" s="273"/>
      <c r="K47" s="273"/>
      <c r="L47" s="310"/>
    </row>
    <row r="49" spans="2:11" ht="12" customHeight="1">
      <c r="B49" s="274"/>
      <c r="I49" s="311" t="s">
        <v>192</v>
      </c>
      <c r="J49" s="267">
        <v>19</v>
      </c>
      <c r="K49" s="268"/>
    </row>
    <row r="50" spans="2:11" ht="12" customHeight="1">
      <c r="B50" s="275"/>
      <c r="I50" s="312" t="s">
        <v>194</v>
      </c>
      <c r="J50" s="269">
        <v>10</v>
      </c>
      <c r="K50" s="270">
        <v>0.55</v>
      </c>
    </row>
    <row r="51" spans="2:11" ht="12" customHeight="1">
      <c r="B51" s="10"/>
      <c r="I51" s="312" t="s">
        <v>127</v>
      </c>
      <c r="J51" s="269">
        <v>3</v>
      </c>
      <c r="K51" s="270">
        <v>0.17</v>
      </c>
    </row>
    <row r="52" spans="2:11" ht="12" customHeight="1">
      <c r="B52" s="10"/>
      <c r="I52" s="313" t="s">
        <v>195</v>
      </c>
      <c r="J52" s="271">
        <v>5</v>
      </c>
      <c r="K52" s="304">
        <v>0.28</v>
      </c>
    </row>
    <row r="53" ht="12" customHeight="1">
      <c r="B53" s="10"/>
    </row>
    <row r="54" ht="12" customHeight="1">
      <c r="B54" s="10"/>
    </row>
    <row r="55" spans="2:3" ht="12" customHeight="1">
      <c r="B55" s="10"/>
      <c r="C55" s="275"/>
    </row>
    <row r="56" spans="2:3" ht="12" customHeight="1">
      <c r="B56" s="10"/>
      <c r="C56" s="274"/>
    </row>
    <row r="57" spans="2:3" ht="12" customHeight="1">
      <c r="B57" s="10"/>
      <c r="C57" s="275"/>
    </row>
    <row r="58" ht="12" customHeight="1">
      <c r="C58" s="10"/>
    </row>
    <row r="59" ht="12" customHeight="1">
      <c r="C59" s="10"/>
    </row>
    <row r="60" ht="12" customHeight="1">
      <c r="C60" s="10"/>
    </row>
    <row r="61" ht="12" customHeight="1">
      <c r="C61" s="10"/>
    </row>
    <row r="62" ht="12" customHeight="1">
      <c r="C62" s="10"/>
    </row>
    <row r="63" ht="12" customHeight="1">
      <c r="C63" s="10"/>
    </row>
    <row r="64" ht="12" customHeight="1">
      <c r="C64" s="10"/>
    </row>
    <row r="174" ht="12" customHeight="1">
      <c r="G174" s="279" t="s">
        <v>128</v>
      </c>
    </row>
    <row r="175" ht="12" customHeight="1">
      <c r="G175" s="281"/>
    </row>
    <row r="176" ht="12" customHeight="1">
      <c r="G176" s="285" t="s">
        <v>205</v>
      </c>
    </row>
    <row r="177" ht="12" customHeight="1">
      <c r="G177" s="285" t="s">
        <v>209</v>
      </c>
    </row>
    <row r="178" ht="12" customHeight="1">
      <c r="G178" s="292" t="s">
        <v>212</v>
      </c>
    </row>
    <row r="179" ht="12" customHeight="1">
      <c r="G179" s="290"/>
    </row>
    <row r="180" ht="12" customHeight="1">
      <c r="G180" s="285" t="s">
        <v>205</v>
      </c>
    </row>
    <row r="181" ht="12" customHeight="1">
      <c r="G181" s="285" t="s">
        <v>205</v>
      </c>
    </row>
    <row r="182" ht="12" customHeight="1">
      <c r="G182" s="292" t="s">
        <v>222</v>
      </c>
    </row>
    <row r="188" spans="2:6" ht="12" customHeight="1">
      <c r="B188" s="276"/>
      <c r="C188" s="277" t="s">
        <v>196</v>
      </c>
      <c r="D188" s="278"/>
      <c r="E188" s="278"/>
      <c r="F188" s="279"/>
    </row>
    <row r="189" spans="2:6" ht="12" customHeight="1">
      <c r="B189" s="280"/>
      <c r="C189" s="281" t="s">
        <v>197</v>
      </c>
      <c r="D189" s="281"/>
      <c r="E189" s="282" t="s">
        <v>198</v>
      </c>
      <c r="F189" s="281" t="s">
        <v>18</v>
      </c>
    </row>
    <row r="190" spans="2:6" ht="12" customHeight="1">
      <c r="B190" s="248"/>
      <c r="C190" s="249" t="s">
        <v>199</v>
      </c>
      <c r="D190" s="283"/>
      <c r="E190" s="283" t="s">
        <v>200</v>
      </c>
      <c r="F190" s="284" t="s">
        <v>201</v>
      </c>
    </row>
    <row r="191" spans="2:6" ht="12" customHeight="1">
      <c r="B191" s="248"/>
      <c r="C191" s="249" t="s">
        <v>202</v>
      </c>
      <c r="D191" s="283"/>
      <c r="E191" s="283" t="s">
        <v>203</v>
      </c>
      <c r="F191" s="284" t="s">
        <v>204</v>
      </c>
    </row>
    <row r="192" spans="2:6" ht="12" customHeight="1">
      <c r="B192" s="286"/>
      <c r="C192" s="287" t="s">
        <v>206</v>
      </c>
      <c r="D192" s="288"/>
      <c r="E192" s="288" t="s">
        <v>207</v>
      </c>
      <c r="F192" s="289" t="s">
        <v>208</v>
      </c>
    </row>
    <row r="193" spans="2:6" ht="12" customHeight="1">
      <c r="B193" s="248"/>
      <c r="C193" s="290" t="s">
        <v>210</v>
      </c>
      <c r="D193" s="290"/>
      <c r="E193" s="291" t="s">
        <v>211</v>
      </c>
      <c r="F193" s="281" t="s">
        <v>18</v>
      </c>
    </row>
    <row r="194" spans="2:6" ht="12" customHeight="1">
      <c r="B194" s="248"/>
      <c r="C194" s="249" t="s">
        <v>213</v>
      </c>
      <c r="D194" s="283"/>
      <c r="E194" s="283" t="s">
        <v>214</v>
      </c>
      <c r="F194" s="284" t="s">
        <v>215</v>
      </c>
    </row>
    <row r="195" spans="2:6" ht="12" customHeight="1">
      <c r="B195" s="248"/>
      <c r="C195" s="249" t="s">
        <v>216</v>
      </c>
      <c r="D195" s="293"/>
      <c r="E195" s="293" t="s">
        <v>217</v>
      </c>
      <c r="F195" s="294" t="s">
        <v>218</v>
      </c>
    </row>
    <row r="196" spans="2:6" ht="12" customHeight="1">
      <c r="B196" s="272"/>
      <c r="C196" s="273" t="s">
        <v>219</v>
      </c>
      <c r="D196" s="288"/>
      <c r="E196" s="288" t="s">
        <v>220</v>
      </c>
      <c r="F196" s="289" t="s">
        <v>221</v>
      </c>
    </row>
    <row r="212" ht="12" customHeight="1">
      <c r="G212" s="15"/>
    </row>
    <row r="213" ht="12" customHeight="1">
      <c r="G213" s="15"/>
    </row>
    <row r="214" ht="12" customHeight="1">
      <c r="G214" s="15"/>
    </row>
    <row r="215" ht="12" customHeight="1">
      <c r="G215" s="15"/>
    </row>
    <row r="216" ht="12" customHeight="1">
      <c r="G216" s="15"/>
    </row>
    <row r="217" ht="12" customHeight="1">
      <c r="G217" s="15"/>
    </row>
    <row r="218" ht="12" customHeight="1">
      <c r="G218" s="15"/>
    </row>
    <row r="219" ht="12" customHeight="1">
      <c r="G219" s="15"/>
    </row>
    <row r="220" ht="12" customHeight="1">
      <c r="G220" s="15"/>
    </row>
    <row r="226" spans="2:5" ht="12" customHeight="1">
      <c r="B226" s="276"/>
      <c r="C226" s="277" t="s">
        <v>223</v>
      </c>
      <c r="D226" s="278"/>
      <c r="E226" s="295" t="s">
        <v>7</v>
      </c>
    </row>
    <row r="227" spans="2:5" ht="12" customHeight="1">
      <c r="B227" s="280"/>
      <c r="C227" s="281" t="s">
        <v>197</v>
      </c>
      <c r="D227" s="281" t="s">
        <v>198</v>
      </c>
      <c r="E227" s="296" t="s">
        <v>18</v>
      </c>
    </row>
    <row r="228" spans="2:5" ht="12" customHeight="1">
      <c r="B228" s="248"/>
      <c r="C228" s="249" t="s">
        <v>19</v>
      </c>
      <c r="D228" s="249" t="s">
        <v>224</v>
      </c>
      <c r="E228" s="297"/>
    </row>
    <row r="229" spans="2:5" ht="12" customHeight="1">
      <c r="B229" s="248"/>
      <c r="C229" s="249" t="s">
        <v>220</v>
      </c>
      <c r="D229" s="249">
        <v>28</v>
      </c>
      <c r="E229" s="297"/>
    </row>
    <row r="230" spans="2:5" ht="12" customHeight="1">
      <c r="B230" s="286"/>
      <c r="C230" s="287" t="s">
        <v>217</v>
      </c>
      <c r="D230" s="273">
        <v>23</v>
      </c>
      <c r="E230" s="298"/>
    </row>
    <row r="231" spans="2:5" ht="12" customHeight="1">
      <c r="B231" s="248"/>
      <c r="C231" s="290" t="s">
        <v>210</v>
      </c>
      <c r="D231" s="290">
        <v>252</v>
      </c>
      <c r="E231" s="296" t="s">
        <v>225</v>
      </c>
    </row>
    <row r="232" spans="2:5" ht="12" customHeight="1">
      <c r="B232" s="248"/>
      <c r="C232" s="249" t="s">
        <v>214</v>
      </c>
      <c r="D232" s="299" t="s">
        <v>215</v>
      </c>
      <c r="E232" s="300" t="s">
        <v>226</v>
      </c>
    </row>
    <row r="233" spans="2:5" ht="12" customHeight="1">
      <c r="B233" s="248"/>
      <c r="C233" s="260" t="s">
        <v>217</v>
      </c>
      <c r="D233" s="301" t="s">
        <v>218</v>
      </c>
      <c r="E233" s="300" t="s">
        <v>226</v>
      </c>
    </row>
    <row r="234" spans="2:5" ht="12" customHeight="1">
      <c r="B234" s="272"/>
      <c r="C234" s="273" t="s">
        <v>220</v>
      </c>
      <c r="D234" s="302" t="s">
        <v>221</v>
      </c>
      <c r="E234" s="303" t="s">
        <v>227</v>
      </c>
    </row>
  </sheetData>
  <mergeCells count="25">
    <mergeCell ref="L41:L42"/>
    <mergeCell ref="F25:F26"/>
    <mergeCell ref="F5:F6"/>
    <mergeCell ref="F41:F42"/>
    <mergeCell ref="L29:L30"/>
    <mergeCell ref="F9:F10"/>
    <mergeCell ref="L5:L6"/>
    <mergeCell ref="L9:L10"/>
    <mergeCell ref="L13:L14"/>
    <mergeCell ref="F13:F14"/>
    <mergeCell ref="D17:E18"/>
    <mergeCell ref="F17:F18"/>
    <mergeCell ref="L37:L38"/>
    <mergeCell ref="D21:E22"/>
    <mergeCell ref="F21:F22"/>
    <mergeCell ref="L45:L46"/>
    <mergeCell ref="F29:F30"/>
    <mergeCell ref="L17:L18"/>
    <mergeCell ref="F33:F34"/>
    <mergeCell ref="L21:L22"/>
    <mergeCell ref="F37:F38"/>
    <mergeCell ref="J25:K26"/>
    <mergeCell ref="L25:L26"/>
    <mergeCell ref="F45:F46"/>
    <mergeCell ref="L33:L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312"/>
  <sheetViews>
    <sheetView showGridLines="0" showRowColHeaders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95" sqref="A95"/>
    </sheetView>
  </sheetViews>
  <sheetFormatPr defaultColWidth="9.140625" defaultRowHeight="12.75"/>
  <cols>
    <col min="1" max="1" width="1.8515625" style="23" customWidth="1"/>
    <col min="2" max="2" width="23.57421875" style="23" customWidth="1"/>
    <col min="3" max="3" width="5.28125" style="23" customWidth="1"/>
    <col min="4" max="7" width="4.28125" style="23" customWidth="1"/>
    <col min="8" max="8" width="3.57421875" style="23" customWidth="1"/>
    <col min="9" max="9" width="1.1484375" style="23" customWidth="1"/>
    <col min="10" max="10" width="4.7109375" style="23" customWidth="1"/>
    <col min="11" max="11" width="1.1484375" style="23" customWidth="1"/>
    <col min="12" max="12" width="0.9921875" style="23" customWidth="1"/>
    <col min="13" max="13" width="6.421875" style="23" customWidth="1"/>
    <col min="14" max="14" width="0.9921875" style="23" customWidth="1"/>
    <col min="15" max="15" width="3.57421875" style="23" customWidth="1"/>
    <col min="16" max="16" width="2.421875" style="23" customWidth="1"/>
    <col min="17" max="17" width="0.42578125" style="14" customWidth="1"/>
    <col min="18" max="18" width="3.57421875" style="23" customWidth="1"/>
    <col min="19" max="19" width="2.421875" style="23" customWidth="1"/>
    <col min="20" max="20" width="0.42578125" style="23" customWidth="1"/>
    <col min="21" max="21" width="3.57421875" style="23" customWidth="1"/>
    <col min="22" max="22" width="2.421875" style="23" customWidth="1"/>
    <col min="23" max="23" width="0.42578125" style="14" customWidth="1"/>
    <col min="24" max="24" width="3.57421875" style="23" customWidth="1"/>
    <col min="25" max="25" width="2.421875" style="23" customWidth="1"/>
    <col min="26" max="26" width="0.42578125" style="14" customWidth="1"/>
    <col min="27" max="27" width="3.57421875" style="23" customWidth="1"/>
    <col min="28" max="28" width="2.421875" style="23" customWidth="1"/>
    <col min="29" max="29" width="0.42578125" style="14" customWidth="1"/>
    <col min="30" max="30" width="3.57421875" style="23" customWidth="1"/>
    <col min="31" max="31" width="2.421875" style="23" customWidth="1"/>
    <col min="32" max="32" width="0.42578125" style="14" customWidth="1"/>
    <col min="33" max="33" width="3.57421875" style="23" customWidth="1"/>
    <col min="34" max="34" width="2.421875" style="23" customWidth="1"/>
    <col min="35" max="35" width="0.42578125" style="23" customWidth="1"/>
    <col min="36" max="36" width="3.57421875" style="23" customWidth="1"/>
    <col min="37" max="37" width="2.421875" style="23" customWidth="1"/>
    <col min="38" max="38" width="0.42578125" style="23" customWidth="1"/>
    <col min="39" max="39" width="3.57421875" style="23" customWidth="1"/>
    <col min="40" max="40" width="2.421875" style="23" customWidth="1"/>
    <col min="41" max="41" width="0.42578125" style="23" customWidth="1"/>
    <col min="42" max="42" width="3.57421875" style="23" customWidth="1"/>
    <col min="43" max="43" width="2.421875" style="23" customWidth="1"/>
    <col min="44" max="44" width="0.42578125" style="23" customWidth="1"/>
    <col min="45" max="45" width="3.57421875" style="14" customWidth="1"/>
    <col min="46" max="46" width="2.421875" style="14" customWidth="1"/>
    <col min="47" max="47" width="0.42578125" style="14" customWidth="1"/>
    <col min="48" max="48" width="3.57421875" style="14" customWidth="1"/>
    <col min="49" max="49" width="2.421875" style="14" customWidth="1"/>
    <col min="50" max="50" width="0.42578125" style="23" customWidth="1"/>
    <col min="51" max="51" width="3.57421875" style="23" customWidth="1"/>
    <col min="52" max="52" width="2.421875" style="23" customWidth="1"/>
    <col min="53" max="53" width="0.42578125" style="23" customWidth="1"/>
    <col min="54" max="54" width="3.57421875" style="23" customWidth="1"/>
    <col min="55" max="55" width="2.421875" style="23" customWidth="1"/>
    <col min="56" max="56" width="0.42578125" style="23" customWidth="1"/>
    <col min="57" max="57" width="3.57421875" style="23" customWidth="1"/>
    <col min="58" max="58" width="2.421875" style="23" customWidth="1"/>
    <col min="59" max="59" width="0.42578125" style="23" customWidth="1"/>
    <col min="60" max="60" width="3.57421875" style="23" customWidth="1"/>
    <col min="61" max="61" width="2.421875" style="23" customWidth="1"/>
    <col min="62" max="62" width="0.42578125" style="23" customWidth="1"/>
    <col min="63" max="63" width="3.57421875" style="23" customWidth="1"/>
    <col min="64" max="64" width="2.421875" style="23" customWidth="1"/>
    <col min="65" max="65" width="0.42578125" style="23" customWidth="1"/>
    <col min="66" max="66" width="3.57421875" style="23" customWidth="1"/>
    <col min="67" max="67" width="2.421875" style="23" customWidth="1"/>
    <col min="68" max="68" width="0.42578125" style="23" customWidth="1"/>
    <col min="69" max="69" width="3.57421875" style="23" customWidth="1"/>
    <col min="70" max="70" width="2.421875" style="23" customWidth="1"/>
    <col min="71" max="71" width="0.42578125" style="23" customWidth="1"/>
    <col min="72" max="72" width="3.57421875" style="23" customWidth="1"/>
    <col min="73" max="73" width="2.421875" style="23" customWidth="1"/>
    <col min="74" max="74" width="3.57421875" style="23" customWidth="1"/>
    <col min="75" max="77" width="4.28125" style="23" customWidth="1"/>
    <col min="78" max="78" width="0.42578125" style="23" customWidth="1"/>
    <col min="79" max="82" width="4.28125" style="23" customWidth="1"/>
    <col min="83" max="83" width="5.28125" style="23" customWidth="1"/>
    <col min="84" max="84" width="0.9921875" style="23" customWidth="1"/>
    <col min="85" max="86" width="6.421875" style="23" customWidth="1"/>
    <col min="87" max="89" width="4.28125" style="23" customWidth="1"/>
    <col min="90" max="90" width="0.9921875" style="23" customWidth="1"/>
    <col min="91" max="93" width="4.28125" style="23" customWidth="1"/>
    <col min="94" max="94" width="0.9921875" style="23" customWidth="1"/>
    <col min="95" max="97" width="4.28125" style="23" customWidth="1"/>
    <col min="98" max="98" width="0.9921875" style="23" customWidth="1"/>
    <col min="99" max="101" width="4.28125" style="23" customWidth="1"/>
    <col min="102" max="129" width="9.140625" style="23" customWidth="1"/>
  </cols>
  <sheetData>
    <row r="1" spans="1:129" s="26" customFormat="1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3"/>
      <c r="AS1" s="14"/>
      <c r="AT1" s="14"/>
      <c r="AU1" s="14"/>
      <c r="AV1" s="14"/>
      <c r="AW1" s="14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</row>
    <row r="2" spans="1:208" s="36" customFormat="1" ht="60" customHeight="1">
      <c r="A2" s="27"/>
      <c r="B2" s="23"/>
      <c r="C2" s="28"/>
      <c r="D2" s="28"/>
      <c r="E2" s="29"/>
      <c r="F2" s="29"/>
      <c r="G2" s="29"/>
      <c r="H2" s="23"/>
      <c r="I2" s="23"/>
      <c r="J2" s="29"/>
      <c r="K2" s="29"/>
      <c r="L2" s="29"/>
      <c r="M2" s="29"/>
      <c r="N2" s="29"/>
      <c r="O2" s="325" t="str">
        <f>Fixtures!C3</f>
        <v>Whitchurch</v>
      </c>
      <c r="P2" s="341"/>
      <c r="Q2" s="31"/>
      <c r="R2" s="335" t="str">
        <f>Fixtures!C4</f>
        <v>Royal Houshold  (vs Nepotists 1st team)</v>
      </c>
      <c r="S2" s="345"/>
      <c r="T2" s="31"/>
      <c r="U2" s="335" t="str">
        <f>Fixtures!C5</f>
        <v>Teddington          (vs Nepotists 2nd team)</v>
      </c>
      <c r="V2" s="345"/>
      <c r="W2" s="32"/>
      <c r="X2" s="335" t="str">
        <f>Fixtures!C8</f>
        <v>Bessborough</v>
      </c>
      <c r="Y2" s="336"/>
      <c r="Z2" s="32"/>
      <c r="AA2" s="335" t="str">
        <f>Fixtures!C9</f>
        <v>Wellington Occasionals</v>
      </c>
      <c r="AB2" s="336"/>
      <c r="AC2" s="33"/>
      <c r="AD2" s="335" t="str">
        <f>Fixtures!C10</f>
        <v>Sinjuns Grammarians</v>
      </c>
      <c r="AE2" s="336"/>
      <c r="AF2" s="32"/>
      <c r="AG2" s="335" t="str">
        <f>Fixtures!C11</f>
        <v>Valley End</v>
      </c>
      <c r="AH2" s="336"/>
      <c r="AI2" s="33"/>
      <c r="AJ2" s="325" t="str">
        <f>Fixtures!C12</f>
        <v>Wycombe House</v>
      </c>
      <c r="AK2" s="326"/>
      <c r="AL2" s="34"/>
      <c r="AM2" s="325" t="str">
        <f>Fixtures!C13</f>
        <v>Barnes</v>
      </c>
      <c r="AN2" s="326"/>
      <c r="AO2" s="34"/>
      <c r="AP2" s="325" t="str">
        <f>Fixtures!C14</f>
        <v>Holbeton                         (Devon Tour)</v>
      </c>
      <c r="AQ2" s="326"/>
      <c r="AR2" s="33"/>
      <c r="AS2" s="335" t="str">
        <f>Fixtures!C15</f>
        <v>M. Jones v S. Jones      (Devon Tour)</v>
      </c>
      <c r="AT2" s="336"/>
      <c r="AU2" s="33"/>
      <c r="AV2" s="335" t="str">
        <f>Fixtures!C16</f>
        <v>Budleigh Salterton                 (Devon Tour)</v>
      </c>
      <c r="AW2" s="336"/>
      <c r="AX2" s="33"/>
      <c r="AY2" s="335" t="str">
        <f>Fixtures!C18</f>
        <v>Highgate</v>
      </c>
      <c r="AZ2" s="336"/>
      <c r="BA2" s="33"/>
      <c r="BB2" s="325" t="str">
        <f>Fixtures!C19</f>
        <v>Shepperton</v>
      </c>
      <c r="BC2" s="326"/>
      <c r="BD2" s="35"/>
      <c r="BE2" s="325" t="str">
        <f>Fixtures!C21</f>
        <v>ANA                              (ISIS Trophy)</v>
      </c>
      <c r="BF2" s="326"/>
      <c r="BG2" s="35"/>
      <c r="BH2" s="325" t="str">
        <f>Fixtures!C22</f>
        <v>Post Modernists          (ISIS Trophy)</v>
      </c>
      <c r="BI2" s="326"/>
      <c r="BJ2" s="35"/>
      <c r="BK2" s="325" t="str">
        <f>Fixtures!C23</f>
        <v>Hampstead</v>
      </c>
      <c r="BL2" s="326"/>
      <c r="BM2" s="33"/>
      <c r="BN2" s="325" t="str">
        <f>Fixtures!C24</f>
        <v>Shamley Green</v>
      </c>
      <c r="BO2" s="326"/>
      <c r="BP2" s="33"/>
      <c r="BQ2" s="325" t="str">
        <f>Fixtures!C25</f>
        <v>Epsom</v>
      </c>
      <c r="BR2" s="326"/>
      <c r="BS2" s="33"/>
      <c r="BT2" s="23"/>
      <c r="BU2" s="23"/>
      <c r="BV2" s="27"/>
      <c r="BW2" s="27"/>
      <c r="BX2" s="328"/>
      <c r="BY2" s="328"/>
      <c r="BZ2" s="328"/>
      <c r="CA2" s="329"/>
      <c r="CB2" s="329"/>
      <c r="CC2" s="27"/>
      <c r="CD2" s="27"/>
      <c r="CE2" s="27"/>
      <c r="CF2" s="27"/>
      <c r="CG2" s="27"/>
      <c r="CH2" s="23"/>
      <c r="CI2" s="27"/>
      <c r="CJ2" s="27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</row>
    <row r="3" spans="1:208" s="36" customFormat="1" ht="13.5" customHeight="1">
      <c r="A3" s="27"/>
      <c r="B3" s="23"/>
      <c r="C3" s="28"/>
      <c r="D3" s="28"/>
      <c r="E3" s="29"/>
      <c r="F3" s="29"/>
      <c r="G3" s="29"/>
      <c r="H3" s="23"/>
      <c r="I3" s="23"/>
      <c r="J3" s="29"/>
      <c r="K3" s="29"/>
      <c r="L3" s="29"/>
      <c r="M3" s="29"/>
      <c r="N3" s="29"/>
      <c r="O3" s="314"/>
      <c r="P3" s="342"/>
      <c r="Q3" s="35"/>
      <c r="R3" s="337"/>
      <c r="S3" s="346"/>
      <c r="T3" s="35"/>
      <c r="U3" s="337"/>
      <c r="V3" s="346"/>
      <c r="W3" s="32"/>
      <c r="X3" s="337"/>
      <c r="Y3" s="338"/>
      <c r="Z3" s="32"/>
      <c r="AA3" s="337"/>
      <c r="AB3" s="338"/>
      <c r="AC3" s="33"/>
      <c r="AD3" s="337"/>
      <c r="AE3" s="338"/>
      <c r="AF3" s="32"/>
      <c r="AG3" s="337"/>
      <c r="AH3" s="338"/>
      <c r="AI3" s="33"/>
      <c r="AJ3" s="314"/>
      <c r="AK3" s="315"/>
      <c r="AL3" s="34"/>
      <c r="AM3" s="314"/>
      <c r="AN3" s="315"/>
      <c r="AO3" s="34"/>
      <c r="AP3" s="314"/>
      <c r="AQ3" s="315"/>
      <c r="AR3" s="33"/>
      <c r="AS3" s="337"/>
      <c r="AT3" s="338"/>
      <c r="AU3" s="33"/>
      <c r="AV3" s="337"/>
      <c r="AW3" s="338"/>
      <c r="AX3" s="33"/>
      <c r="AY3" s="337"/>
      <c r="AZ3" s="338"/>
      <c r="BA3" s="33"/>
      <c r="BB3" s="314"/>
      <c r="BC3" s="315"/>
      <c r="BD3" s="35"/>
      <c r="BE3" s="314"/>
      <c r="BF3" s="315"/>
      <c r="BG3" s="35"/>
      <c r="BH3" s="314"/>
      <c r="BI3" s="315"/>
      <c r="BJ3" s="35"/>
      <c r="BK3" s="314"/>
      <c r="BL3" s="315"/>
      <c r="BM3" s="33"/>
      <c r="BN3" s="314"/>
      <c r="BO3" s="315"/>
      <c r="BP3" s="33"/>
      <c r="BQ3" s="314"/>
      <c r="BR3" s="315"/>
      <c r="BS3" s="33"/>
      <c r="BT3" s="23"/>
      <c r="BU3" s="23"/>
      <c r="BV3" s="27"/>
      <c r="BW3" s="23"/>
      <c r="BX3" s="23"/>
      <c r="BY3" s="23"/>
      <c r="BZ3" s="23"/>
      <c r="CA3" s="23"/>
      <c r="CB3" s="23"/>
      <c r="CC3" s="23"/>
      <c r="CD3" s="23"/>
      <c r="CE3" s="23"/>
      <c r="CF3" s="27"/>
      <c r="CG3" s="27"/>
      <c r="CH3" s="23"/>
      <c r="CI3" s="27"/>
      <c r="CJ3" s="27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</row>
    <row r="4" spans="1:220" s="36" customFormat="1" ht="13.5" customHeight="1">
      <c r="A4" s="27"/>
      <c r="B4" s="23"/>
      <c r="C4" s="28"/>
      <c r="D4" s="28"/>
      <c r="E4" s="29"/>
      <c r="F4" s="29"/>
      <c r="G4" s="29"/>
      <c r="H4" s="23"/>
      <c r="I4" s="23"/>
      <c r="J4" s="29"/>
      <c r="K4" s="29"/>
      <c r="L4" s="29"/>
      <c r="M4" s="37" t="s">
        <v>21</v>
      </c>
      <c r="N4" s="93"/>
      <c r="O4" s="314"/>
      <c r="P4" s="342"/>
      <c r="Q4" s="35"/>
      <c r="R4" s="337"/>
      <c r="S4" s="346"/>
      <c r="T4" s="35"/>
      <c r="U4" s="337"/>
      <c r="V4" s="346"/>
      <c r="W4" s="32"/>
      <c r="X4" s="337"/>
      <c r="Y4" s="338"/>
      <c r="Z4" s="32"/>
      <c r="AA4" s="337"/>
      <c r="AB4" s="338"/>
      <c r="AC4" s="33"/>
      <c r="AD4" s="337"/>
      <c r="AE4" s="338"/>
      <c r="AF4" s="32"/>
      <c r="AG4" s="337"/>
      <c r="AH4" s="338"/>
      <c r="AI4" s="33"/>
      <c r="AJ4" s="314"/>
      <c r="AK4" s="315"/>
      <c r="AL4" s="34"/>
      <c r="AM4" s="314"/>
      <c r="AN4" s="315"/>
      <c r="AO4" s="34"/>
      <c r="AP4" s="314"/>
      <c r="AQ4" s="315"/>
      <c r="AR4" s="33"/>
      <c r="AS4" s="337"/>
      <c r="AT4" s="338"/>
      <c r="AU4" s="33"/>
      <c r="AV4" s="337"/>
      <c r="AW4" s="338"/>
      <c r="AX4" s="33"/>
      <c r="AY4" s="337"/>
      <c r="AZ4" s="338"/>
      <c r="BA4" s="33"/>
      <c r="BB4" s="314"/>
      <c r="BC4" s="315"/>
      <c r="BD4" s="35"/>
      <c r="BE4" s="314"/>
      <c r="BF4" s="315"/>
      <c r="BG4" s="35"/>
      <c r="BH4" s="314"/>
      <c r="BI4" s="315"/>
      <c r="BJ4" s="35"/>
      <c r="BK4" s="314"/>
      <c r="BL4" s="315"/>
      <c r="BM4" s="33"/>
      <c r="BN4" s="314"/>
      <c r="BO4" s="315"/>
      <c r="BP4" s="33"/>
      <c r="BQ4" s="314"/>
      <c r="BR4" s="315"/>
      <c r="BS4" s="33"/>
      <c r="BT4" s="23"/>
      <c r="BU4" s="23"/>
      <c r="BV4" s="27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39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</row>
    <row r="5" spans="1:220" s="36" customFormat="1" ht="13.5" customHeight="1">
      <c r="A5" s="27"/>
      <c r="B5" s="40" t="s">
        <v>24</v>
      </c>
      <c r="C5" s="155"/>
      <c r="D5" s="41" t="s">
        <v>25</v>
      </c>
      <c r="E5" s="42" t="s">
        <v>26</v>
      </c>
      <c r="F5" s="42" t="s">
        <v>27</v>
      </c>
      <c r="G5" s="42" t="s">
        <v>28</v>
      </c>
      <c r="H5" s="43" t="s">
        <v>29</v>
      </c>
      <c r="I5" s="44"/>
      <c r="J5" s="43" t="s">
        <v>30</v>
      </c>
      <c r="K5" s="44"/>
      <c r="L5" s="29"/>
      <c r="M5" s="45" t="s">
        <v>31</v>
      </c>
      <c r="N5" s="93"/>
      <c r="O5" s="343"/>
      <c r="P5" s="344"/>
      <c r="Q5" s="47"/>
      <c r="R5" s="347"/>
      <c r="S5" s="348"/>
      <c r="T5" s="47"/>
      <c r="U5" s="347"/>
      <c r="V5" s="348"/>
      <c r="W5" s="48"/>
      <c r="X5" s="339"/>
      <c r="Y5" s="340"/>
      <c r="Z5" s="48"/>
      <c r="AA5" s="339"/>
      <c r="AB5" s="340"/>
      <c r="AC5" s="49"/>
      <c r="AD5" s="339"/>
      <c r="AE5" s="340"/>
      <c r="AF5" s="48"/>
      <c r="AG5" s="339"/>
      <c r="AH5" s="340"/>
      <c r="AI5" s="49"/>
      <c r="AJ5" s="316"/>
      <c r="AK5" s="327"/>
      <c r="AL5" s="50"/>
      <c r="AM5" s="316"/>
      <c r="AN5" s="327"/>
      <c r="AO5" s="50"/>
      <c r="AP5" s="316"/>
      <c r="AQ5" s="327"/>
      <c r="AR5" s="49"/>
      <c r="AS5" s="339"/>
      <c r="AT5" s="340"/>
      <c r="AU5" s="49"/>
      <c r="AV5" s="339"/>
      <c r="AW5" s="340"/>
      <c r="AX5" s="49"/>
      <c r="AY5" s="339"/>
      <c r="AZ5" s="340"/>
      <c r="BA5" s="49"/>
      <c r="BB5" s="316"/>
      <c r="BC5" s="327"/>
      <c r="BD5" s="47"/>
      <c r="BE5" s="316"/>
      <c r="BF5" s="327"/>
      <c r="BG5" s="47"/>
      <c r="BH5" s="316"/>
      <c r="BI5" s="327"/>
      <c r="BJ5" s="47"/>
      <c r="BK5" s="316"/>
      <c r="BL5" s="327"/>
      <c r="BM5" s="49"/>
      <c r="BN5" s="316"/>
      <c r="BO5" s="327"/>
      <c r="BP5" s="49"/>
      <c r="BQ5" s="316"/>
      <c r="BR5" s="327"/>
      <c r="BS5" s="49"/>
      <c r="BT5" s="23"/>
      <c r="BU5" s="23"/>
      <c r="BV5" s="27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 t="s">
        <v>22</v>
      </c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39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</row>
    <row r="6" spans="1:144" s="26" customFormat="1" ht="13.5" customHeight="1">
      <c r="A6" s="23"/>
      <c r="B6" s="135" t="s">
        <v>142</v>
      </c>
      <c r="C6" s="143" t="s">
        <v>38</v>
      </c>
      <c r="D6" s="115">
        <f>COUNTA(O6,R6,U6,X6,AA6,AD6,AG6,AJ6,AM6,AP6,AS6,AV6,AY6,BB6,BE6,BH6,BK6,BN6,BQ6,BT6)</f>
        <v>10</v>
      </c>
      <c r="E6" s="52">
        <f>IF(COUNT(O6,R6,U6,X6,AA6,AD6,AG6,AJ6,AM6,AP6,AS6,AV6,AY6,BB6,BE6,BH6,BK6,BN6,BQ6,BT6)=0,"-",COUNT(O6,R6,U6,X6,AA6,AD6,AG6,AJ6,AM6,AP6,AS6,AV6,AY6,BB6,BE6,BH6,BK6,BN6,BQ6,BT6))</f>
        <v>9</v>
      </c>
      <c r="F6" s="52">
        <f>IF(E6="-","-",COUNTA(P6,S6,V6,Y6,AB6,AE6,AH6,AK6,AN6,AQ6,AT6,AW6,AZ6,BC6,BF6,BI6,BL6,BO6,BR6,BU6))</f>
        <v>4</v>
      </c>
      <c r="G6" s="52">
        <f aca="true" t="shared" si="0" ref="G6:G15">IF(E6="-","-",SUM(O6:BU6))</f>
        <v>612</v>
      </c>
      <c r="H6" s="53">
        <f aca="true" t="shared" si="1" ref="H6:H15">IF(E6="-","-",MAX(O6:BV6))</f>
        <v>132</v>
      </c>
      <c r="I6" s="52" t="s">
        <v>183</v>
      </c>
      <c r="J6" s="225">
        <f aca="true" t="shared" si="2" ref="J6:J15">IF(E6="-","-",IF(E6-F6=0,G6,G6/(E6-F6)))</f>
        <v>122.4</v>
      </c>
      <c r="K6" s="52">
        <f aca="true" t="shared" si="3" ref="K6:K15">IF(E6=0,"",IF(E6-F6=0,"*",""))</f>
      </c>
      <c r="L6" s="29"/>
      <c r="M6" s="55">
        <f aca="true" t="shared" si="4" ref="M6:M15">IF(E6="-","-",G6-((E6-F6)*10))</f>
        <v>562</v>
      </c>
      <c r="N6" s="69"/>
      <c r="O6" s="58"/>
      <c r="P6" s="59"/>
      <c r="Q6" s="60"/>
      <c r="R6" s="58">
        <v>27</v>
      </c>
      <c r="S6" s="59"/>
      <c r="T6" s="60"/>
      <c r="U6" s="58"/>
      <c r="V6" s="59"/>
      <c r="W6" s="61"/>
      <c r="X6" s="58"/>
      <c r="Y6" s="59"/>
      <c r="Z6" s="62"/>
      <c r="AA6" s="58"/>
      <c r="AB6" s="59"/>
      <c r="AC6" s="63"/>
      <c r="AD6" s="58"/>
      <c r="AE6" s="59"/>
      <c r="AF6" s="61"/>
      <c r="AG6" s="58">
        <v>16</v>
      </c>
      <c r="AH6" s="59"/>
      <c r="AI6" s="63"/>
      <c r="AJ6" s="58">
        <v>108</v>
      </c>
      <c r="AK6" s="59"/>
      <c r="AL6" s="63"/>
      <c r="AM6" s="58"/>
      <c r="AN6" s="59"/>
      <c r="AO6" s="63"/>
      <c r="AP6" s="58" t="s">
        <v>160</v>
      </c>
      <c r="AQ6" s="59"/>
      <c r="AR6" s="63"/>
      <c r="AS6" s="58">
        <v>54</v>
      </c>
      <c r="AT6" s="59" t="s">
        <v>159</v>
      </c>
      <c r="AU6" s="63"/>
      <c r="AV6" s="58">
        <v>132</v>
      </c>
      <c r="AW6" s="59" t="s">
        <v>159</v>
      </c>
      <c r="AX6" s="63"/>
      <c r="AY6" s="58"/>
      <c r="AZ6" s="59"/>
      <c r="BA6" s="63"/>
      <c r="BB6" s="58">
        <v>27</v>
      </c>
      <c r="BC6" s="59"/>
      <c r="BD6" s="63"/>
      <c r="BE6" s="58"/>
      <c r="BF6" s="59"/>
      <c r="BG6" s="63"/>
      <c r="BH6" s="58">
        <v>25</v>
      </c>
      <c r="BI6" s="59"/>
      <c r="BJ6" s="63"/>
      <c r="BK6" s="58">
        <v>131</v>
      </c>
      <c r="BL6" s="59" t="s">
        <v>159</v>
      </c>
      <c r="BM6" s="64"/>
      <c r="BN6" s="58">
        <v>92</v>
      </c>
      <c r="BO6" s="59" t="s">
        <v>159</v>
      </c>
      <c r="BP6" s="65"/>
      <c r="BQ6" s="58"/>
      <c r="BR6" s="59"/>
      <c r="BS6" s="64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68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</row>
    <row r="7" spans="1:144" s="26" customFormat="1" ht="13.5" customHeight="1">
      <c r="A7" s="23"/>
      <c r="B7" s="135" t="s">
        <v>33</v>
      </c>
      <c r="C7" s="143" t="s">
        <v>34</v>
      </c>
      <c r="D7" s="115">
        <f aca="true" t="shared" si="5" ref="D7:D15">COUNTA(O7,R7,U7,X7,AA7,AD7,AG7,AJ7,AM7,AP7,AS7,AV7,AY7,BB7,BE7,BH7,BK7,BN7,BQ7,BT7)</f>
        <v>9</v>
      </c>
      <c r="E7" s="52">
        <f aca="true" t="shared" si="6" ref="E7:E15">IF(COUNT(O7,R7,U7,X7,AA7,AD7,AG7,AJ7,AM7,AP7,AS7,AV7,AY7,BB7,BE7,BH7,BK7,BN7,BQ7,BT7)=0,"-",COUNT(O7,R7,U7,X7,AA7,AD7,AG7,AJ7,AM7,AP7,AS7,AV7,AY7,BB7,BE7,BH7,BK7,BN7,BQ7,BT7))</f>
        <v>9</v>
      </c>
      <c r="F7" s="52">
        <f aca="true" t="shared" si="7" ref="F7:F15">IF(E7="-","-",COUNTA(P7,S7,V7,Y7,AB7,AE7,AH7,AK7,AN7,AQ7,AT7,AW7,AZ7,BC7,BF7,BI7,BL7,BO7,BR7,BU7))</f>
        <v>4</v>
      </c>
      <c r="G7" s="52">
        <f t="shared" si="0"/>
        <v>582</v>
      </c>
      <c r="H7" s="53">
        <f t="shared" si="1"/>
        <v>144</v>
      </c>
      <c r="I7" s="52" t="s">
        <v>183</v>
      </c>
      <c r="J7" s="225">
        <f t="shared" si="2"/>
        <v>116.4</v>
      </c>
      <c r="K7" s="52">
        <f t="shared" si="3"/>
      </c>
      <c r="L7" s="29"/>
      <c r="M7" s="55">
        <f t="shared" si="4"/>
        <v>532</v>
      </c>
      <c r="N7" s="69"/>
      <c r="O7" s="58">
        <v>54</v>
      </c>
      <c r="P7" s="59"/>
      <c r="Q7" s="60"/>
      <c r="R7" s="58">
        <v>11</v>
      </c>
      <c r="S7" s="59"/>
      <c r="T7" s="60"/>
      <c r="U7" s="58"/>
      <c r="V7" s="59"/>
      <c r="W7" s="61"/>
      <c r="X7" s="58">
        <v>74</v>
      </c>
      <c r="Y7" s="59" t="s">
        <v>159</v>
      </c>
      <c r="Z7" s="62"/>
      <c r="AA7" s="58">
        <v>52</v>
      </c>
      <c r="AB7" s="59"/>
      <c r="AC7" s="63"/>
      <c r="AD7" s="58">
        <v>81</v>
      </c>
      <c r="AE7" s="59" t="s">
        <v>159</v>
      </c>
      <c r="AF7" s="61"/>
      <c r="AG7" s="58">
        <v>64</v>
      </c>
      <c r="AH7" s="59"/>
      <c r="AI7" s="63"/>
      <c r="AJ7" s="58">
        <v>27</v>
      </c>
      <c r="AK7" s="59"/>
      <c r="AL7" s="63"/>
      <c r="AM7" s="58">
        <v>75</v>
      </c>
      <c r="AN7" s="59" t="s">
        <v>159</v>
      </c>
      <c r="AO7" s="63"/>
      <c r="AP7" s="58"/>
      <c r="AQ7" s="59"/>
      <c r="AR7" s="63"/>
      <c r="AS7" s="58"/>
      <c r="AT7" s="59"/>
      <c r="AU7" s="63"/>
      <c r="AV7" s="58"/>
      <c r="AW7" s="59"/>
      <c r="AX7" s="63"/>
      <c r="AY7" s="58">
        <v>144</v>
      </c>
      <c r="AZ7" s="59" t="s">
        <v>159</v>
      </c>
      <c r="BA7" s="63"/>
      <c r="BB7" s="58"/>
      <c r="BC7" s="59"/>
      <c r="BD7" s="63"/>
      <c r="BE7" s="58"/>
      <c r="BF7" s="59"/>
      <c r="BG7" s="63"/>
      <c r="BH7" s="58"/>
      <c r="BI7" s="59"/>
      <c r="BJ7" s="63"/>
      <c r="BK7" s="58"/>
      <c r="BL7" s="59"/>
      <c r="BM7" s="64"/>
      <c r="BN7" s="58"/>
      <c r="BO7" s="59"/>
      <c r="BP7" s="65"/>
      <c r="BQ7" s="58"/>
      <c r="BR7" s="59"/>
      <c r="BS7" s="64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68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</row>
    <row r="8" spans="1:144" s="26" customFormat="1" ht="13.5" customHeight="1">
      <c r="A8" s="23"/>
      <c r="B8" s="135" t="s">
        <v>144</v>
      </c>
      <c r="C8" s="143" t="s">
        <v>34</v>
      </c>
      <c r="D8" s="115">
        <f t="shared" si="5"/>
        <v>11</v>
      </c>
      <c r="E8" s="52">
        <f t="shared" si="6"/>
        <v>10</v>
      </c>
      <c r="F8" s="52">
        <f t="shared" si="7"/>
        <v>4</v>
      </c>
      <c r="G8" s="52">
        <f t="shared" si="0"/>
        <v>241</v>
      </c>
      <c r="H8" s="53">
        <f t="shared" si="1"/>
        <v>55</v>
      </c>
      <c r="I8" s="52" t="s">
        <v>183</v>
      </c>
      <c r="J8" s="54">
        <f t="shared" si="2"/>
        <v>40.166666666666664</v>
      </c>
      <c r="K8" s="52">
        <f t="shared" si="3"/>
      </c>
      <c r="L8" s="29"/>
      <c r="M8" s="55">
        <f t="shared" si="4"/>
        <v>181</v>
      </c>
      <c r="N8" s="69"/>
      <c r="O8" s="58"/>
      <c r="P8" s="59"/>
      <c r="Q8" s="60"/>
      <c r="R8" s="58"/>
      <c r="S8" s="59"/>
      <c r="T8" s="60"/>
      <c r="U8" s="58"/>
      <c r="V8" s="59"/>
      <c r="W8" s="61"/>
      <c r="X8" s="58">
        <v>55</v>
      </c>
      <c r="Y8" s="59" t="s">
        <v>159</v>
      </c>
      <c r="Z8" s="62"/>
      <c r="AA8" s="58"/>
      <c r="AB8" s="59"/>
      <c r="AC8" s="63"/>
      <c r="AD8" s="58">
        <v>24</v>
      </c>
      <c r="AE8" s="59"/>
      <c r="AF8" s="61"/>
      <c r="AG8" s="58">
        <v>1</v>
      </c>
      <c r="AH8" s="59"/>
      <c r="AI8" s="63"/>
      <c r="AJ8" s="58"/>
      <c r="AK8" s="59"/>
      <c r="AL8" s="63"/>
      <c r="AM8" s="58" t="s">
        <v>160</v>
      </c>
      <c r="AN8" s="59"/>
      <c r="AO8" s="63"/>
      <c r="AP8" s="58">
        <v>26</v>
      </c>
      <c r="AQ8" s="59" t="s">
        <v>159</v>
      </c>
      <c r="AR8" s="63"/>
      <c r="AS8" s="58">
        <v>25</v>
      </c>
      <c r="AT8" s="59" t="s">
        <v>159</v>
      </c>
      <c r="AU8" s="63"/>
      <c r="AV8" s="58">
        <v>22</v>
      </c>
      <c r="AW8" s="59"/>
      <c r="AX8" s="63"/>
      <c r="AY8" s="58">
        <v>8</v>
      </c>
      <c r="AZ8" s="59"/>
      <c r="BA8" s="63"/>
      <c r="BB8" s="58"/>
      <c r="BC8" s="59"/>
      <c r="BD8" s="63"/>
      <c r="BE8" s="58">
        <v>5</v>
      </c>
      <c r="BF8" s="59"/>
      <c r="BG8" s="63"/>
      <c r="BH8" s="58">
        <v>43</v>
      </c>
      <c r="BI8" s="59"/>
      <c r="BJ8" s="63"/>
      <c r="BK8" s="58"/>
      <c r="BL8" s="59"/>
      <c r="BM8" s="64"/>
      <c r="BN8" s="58">
        <v>32</v>
      </c>
      <c r="BO8" s="59" t="s">
        <v>159</v>
      </c>
      <c r="BP8" s="65"/>
      <c r="BQ8" s="58"/>
      <c r="BR8" s="59"/>
      <c r="BS8" s="64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68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</row>
    <row r="9" spans="1:144" s="26" customFormat="1" ht="13.5" customHeight="1">
      <c r="A9" s="23"/>
      <c r="B9" s="135" t="s">
        <v>153</v>
      </c>
      <c r="C9" s="143" t="s">
        <v>38</v>
      </c>
      <c r="D9" s="115">
        <f t="shared" si="5"/>
        <v>6</v>
      </c>
      <c r="E9" s="52">
        <f t="shared" si="6"/>
        <v>6</v>
      </c>
      <c r="F9" s="52">
        <f t="shared" si="7"/>
        <v>0</v>
      </c>
      <c r="G9" s="52">
        <f t="shared" si="0"/>
        <v>164</v>
      </c>
      <c r="H9" s="53">
        <f t="shared" si="1"/>
        <v>58</v>
      </c>
      <c r="I9" s="52"/>
      <c r="J9" s="54">
        <f t="shared" si="2"/>
        <v>27.333333333333332</v>
      </c>
      <c r="K9" s="52">
        <f t="shared" si="3"/>
      </c>
      <c r="L9" s="29"/>
      <c r="M9" s="55">
        <f t="shared" si="4"/>
        <v>104</v>
      </c>
      <c r="N9" s="69"/>
      <c r="O9" s="58">
        <v>29</v>
      </c>
      <c r="P9" s="59"/>
      <c r="Q9" s="60"/>
      <c r="R9" s="58">
        <v>9</v>
      </c>
      <c r="S9" s="59"/>
      <c r="T9" s="60"/>
      <c r="U9" s="58"/>
      <c r="V9" s="59"/>
      <c r="W9" s="61"/>
      <c r="X9" s="58"/>
      <c r="Y9" s="59"/>
      <c r="Z9" s="62"/>
      <c r="AA9" s="58">
        <v>7</v>
      </c>
      <c r="AB9" s="59"/>
      <c r="AC9" s="63"/>
      <c r="AD9" s="58"/>
      <c r="AE9" s="59"/>
      <c r="AF9" s="61"/>
      <c r="AG9" s="58"/>
      <c r="AH9" s="59"/>
      <c r="AI9" s="63"/>
      <c r="AJ9" s="58">
        <v>58</v>
      </c>
      <c r="AK9" s="59"/>
      <c r="AL9" s="63"/>
      <c r="AM9" s="58"/>
      <c r="AN9" s="59"/>
      <c r="AO9" s="63"/>
      <c r="AP9" s="58"/>
      <c r="AQ9" s="59"/>
      <c r="AR9" s="63"/>
      <c r="AS9" s="58"/>
      <c r="AT9" s="59"/>
      <c r="AU9" s="63"/>
      <c r="AV9" s="58"/>
      <c r="AW9" s="59"/>
      <c r="AX9" s="63"/>
      <c r="AY9" s="58"/>
      <c r="AZ9" s="59"/>
      <c r="BA9" s="63"/>
      <c r="BB9" s="58">
        <v>43</v>
      </c>
      <c r="BC9" s="59"/>
      <c r="BD9" s="63"/>
      <c r="BE9" s="58"/>
      <c r="BF9" s="59"/>
      <c r="BG9" s="63"/>
      <c r="BH9" s="58"/>
      <c r="BI9" s="59"/>
      <c r="BJ9" s="63"/>
      <c r="BK9" s="58">
        <v>18</v>
      </c>
      <c r="BL9" s="59"/>
      <c r="BM9" s="64"/>
      <c r="BN9" s="58"/>
      <c r="BO9" s="59"/>
      <c r="BP9" s="65"/>
      <c r="BQ9" s="58"/>
      <c r="BR9" s="59"/>
      <c r="BS9" s="64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68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</row>
    <row r="10" spans="1:144" s="26" customFormat="1" ht="13.5" customHeight="1">
      <c r="A10" s="23"/>
      <c r="B10" s="135" t="s">
        <v>150</v>
      </c>
      <c r="C10" s="143" t="s">
        <v>38</v>
      </c>
      <c r="D10" s="115">
        <f t="shared" si="5"/>
        <v>15</v>
      </c>
      <c r="E10" s="52">
        <f t="shared" si="6"/>
        <v>11</v>
      </c>
      <c r="F10" s="52">
        <f t="shared" si="7"/>
        <v>3</v>
      </c>
      <c r="G10" s="52">
        <f t="shared" si="0"/>
        <v>196</v>
      </c>
      <c r="H10" s="53">
        <f t="shared" si="1"/>
        <v>55</v>
      </c>
      <c r="I10" s="52" t="s">
        <v>183</v>
      </c>
      <c r="J10" s="54">
        <f t="shared" si="2"/>
        <v>24.5</v>
      </c>
      <c r="K10" s="52">
        <f t="shared" si="3"/>
      </c>
      <c r="L10" s="29"/>
      <c r="M10" s="55">
        <f t="shared" si="4"/>
        <v>116</v>
      </c>
      <c r="N10" s="69"/>
      <c r="O10" s="58">
        <v>39</v>
      </c>
      <c r="P10" s="59" t="s">
        <v>159</v>
      </c>
      <c r="Q10" s="60"/>
      <c r="R10" s="58">
        <v>6</v>
      </c>
      <c r="S10" s="59"/>
      <c r="T10" s="60"/>
      <c r="U10" s="58"/>
      <c r="V10" s="59"/>
      <c r="W10" s="61"/>
      <c r="X10" s="58" t="s">
        <v>160</v>
      </c>
      <c r="Y10" s="59"/>
      <c r="Z10" s="62"/>
      <c r="AA10" s="58">
        <v>7</v>
      </c>
      <c r="AB10" s="59"/>
      <c r="AC10" s="63"/>
      <c r="AD10" s="58"/>
      <c r="AE10" s="59"/>
      <c r="AF10" s="61"/>
      <c r="AG10" s="58">
        <v>0</v>
      </c>
      <c r="AH10" s="59"/>
      <c r="AI10" s="63"/>
      <c r="AJ10" s="58"/>
      <c r="AK10" s="59"/>
      <c r="AL10" s="63"/>
      <c r="AM10" s="58"/>
      <c r="AN10" s="59"/>
      <c r="AO10" s="63"/>
      <c r="AP10" s="58">
        <v>55</v>
      </c>
      <c r="AQ10" s="59" t="s">
        <v>159</v>
      </c>
      <c r="AR10" s="63"/>
      <c r="AS10" s="58">
        <v>25</v>
      </c>
      <c r="AT10" s="59" t="s">
        <v>159</v>
      </c>
      <c r="AU10" s="224" t="s">
        <v>160</v>
      </c>
      <c r="AV10" s="58" t="s">
        <v>160</v>
      </c>
      <c r="AW10" s="59"/>
      <c r="AX10" s="63"/>
      <c r="AY10" s="58">
        <v>14</v>
      </c>
      <c r="AZ10" s="59"/>
      <c r="BA10" s="63"/>
      <c r="BB10" s="58">
        <v>8</v>
      </c>
      <c r="BC10" s="59"/>
      <c r="BD10" s="63"/>
      <c r="BE10" s="58">
        <v>13</v>
      </c>
      <c r="BF10" s="59"/>
      <c r="BG10" s="63"/>
      <c r="BH10" s="58">
        <v>0</v>
      </c>
      <c r="BI10" s="59"/>
      <c r="BJ10" s="63"/>
      <c r="BK10" s="58" t="s">
        <v>160</v>
      </c>
      <c r="BL10" s="59"/>
      <c r="BM10" s="64"/>
      <c r="BN10" s="58" t="s">
        <v>160</v>
      </c>
      <c r="BO10" s="59"/>
      <c r="BP10" s="65"/>
      <c r="BQ10" s="58">
        <v>29</v>
      </c>
      <c r="BR10" s="59"/>
      <c r="BS10" s="6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68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</row>
    <row r="11" spans="1:144" s="26" customFormat="1" ht="13.5" customHeight="1">
      <c r="A11" s="23"/>
      <c r="B11" s="135" t="s">
        <v>151</v>
      </c>
      <c r="C11" s="143" t="s">
        <v>38</v>
      </c>
      <c r="D11" s="115">
        <f t="shared" si="5"/>
        <v>15</v>
      </c>
      <c r="E11" s="52">
        <f t="shared" si="6"/>
        <v>8</v>
      </c>
      <c r="F11" s="52">
        <f t="shared" si="7"/>
        <v>3</v>
      </c>
      <c r="G11" s="52">
        <f t="shared" si="0"/>
        <v>112</v>
      </c>
      <c r="H11" s="53">
        <f t="shared" si="1"/>
        <v>49</v>
      </c>
      <c r="I11" s="52"/>
      <c r="J11" s="54">
        <f t="shared" si="2"/>
        <v>22.4</v>
      </c>
      <c r="K11" s="52">
        <f t="shared" si="3"/>
      </c>
      <c r="L11" s="29"/>
      <c r="M11" s="55">
        <f t="shared" si="4"/>
        <v>62</v>
      </c>
      <c r="N11" s="69"/>
      <c r="O11" s="58"/>
      <c r="P11" s="59"/>
      <c r="Q11" s="60"/>
      <c r="R11" s="58">
        <v>11</v>
      </c>
      <c r="S11" s="59"/>
      <c r="T11" s="60"/>
      <c r="U11" s="58"/>
      <c r="V11" s="59"/>
      <c r="W11" s="61"/>
      <c r="X11" s="58" t="s">
        <v>160</v>
      </c>
      <c r="Y11" s="59"/>
      <c r="Z11" s="62"/>
      <c r="AA11" s="58">
        <v>3</v>
      </c>
      <c r="AB11" s="59"/>
      <c r="AC11" s="63"/>
      <c r="AD11" s="58" t="s">
        <v>160</v>
      </c>
      <c r="AE11" s="59"/>
      <c r="AF11" s="61"/>
      <c r="AG11" s="58"/>
      <c r="AH11" s="59"/>
      <c r="AI11" s="63"/>
      <c r="AJ11" s="58">
        <v>0</v>
      </c>
      <c r="AK11" s="59"/>
      <c r="AL11" s="63"/>
      <c r="AM11" s="58" t="s">
        <v>160</v>
      </c>
      <c r="AN11" s="59"/>
      <c r="AO11" s="63"/>
      <c r="AP11" s="58" t="s">
        <v>160</v>
      </c>
      <c r="AQ11" s="59"/>
      <c r="AR11" s="63"/>
      <c r="AS11" s="58">
        <v>13</v>
      </c>
      <c r="AT11" s="59" t="s">
        <v>159</v>
      </c>
      <c r="AU11" s="63"/>
      <c r="AV11" s="58" t="s">
        <v>160</v>
      </c>
      <c r="AW11" s="59"/>
      <c r="AX11" s="63"/>
      <c r="AY11" s="58" t="s">
        <v>160</v>
      </c>
      <c r="AZ11" s="59"/>
      <c r="BA11" s="63"/>
      <c r="BB11" s="58"/>
      <c r="BC11" s="59"/>
      <c r="BD11" s="63"/>
      <c r="BE11" s="58">
        <v>4</v>
      </c>
      <c r="BF11" s="59"/>
      <c r="BG11" s="63"/>
      <c r="BH11" s="58">
        <v>6</v>
      </c>
      <c r="BI11" s="59" t="s">
        <v>159</v>
      </c>
      <c r="BJ11" s="63"/>
      <c r="BK11" s="58">
        <v>26</v>
      </c>
      <c r="BL11" s="59" t="s">
        <v>159</v>
      </c>
      <c r="BM11" s="64"/>
      <c r="BN11" s="58" t="s">
        <v>160</v>
      </c>
      <c r="BO11" s="59"/>
      <c r="BP11" s="65"/>
      <c r="BQ11" s="58">
        <v>49</v>
      </c>
      <c r="BR11" s="59"/>
      <c r="BS11" s="64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68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</row>
    <row r="12" spans="1:144" s="26" customFormat="1" ht="13.5" customHeight="1">
      <c r="A12" s="23"/>
      <c r="B12" s="135" t="s">
        <v>162</v>
      </c>
      <c r="C12" s="143" t="s">
        <v>34</v>
      </c>
      <c r="D12" s="115">
        <f t="shared" si="5"/>
        <v>6</v>
      </c>
      <c r="E12" s="52">
        <f t="shared" si="6"/>
        <v>6</v>
      </c>
      <c r="F12" s="52">
        <f t="shared" si="7"/>
        <v>0</v>
      </c>
      <c r="G12" s="52">
        <f t="shared" si="0"/>
        <v>93</v>
      </c>
      <c r="H12" s="53">
        <f t="shared" si="1"/>
        <v>29</v>
      </c>
      <c r="I12" s="52"/>
      <c r="J12" s="54">
        <f t="shared" si="2"/>
        <v>15.5</v>
      </c>
      <c r="K12" s="52">
        <f t="shared" si="3"/>
      </c>
      <c r="L12" s="29"/>
      <c r="M12" s="55">
        <f t="shared" si="4"/>
        <v>33</v>
      </c>
      <c r="N12" s="69"/>
      <c r="O12" s="58"/>
      <c r="P12" s="59"/>
      <c r="Q12" s="60"/>
      <c r="R12" s="58"/>
      <c r="S12" s="59"/>
      <c r="T12" s="60"/>
      <c r="U12" s="58"/>
      <c r="V12" s="59"/>
      <c r="W12" s="61"/>
      <c r="X12" s="58"/>
      <c r="Y12" s="59"/>
      <c r="Z12" s="62"/>
      <c r="AA12" s="58">
        <v>0</v>
      </c>
      <c r="AB12" s="59"/>
      <c r="AC12" s="63"/>
      <c r="AD12" s="58"/>
      <c r="AE12" s="59"/>
      <c r="AF12" s="61"/>
      <c r="AG12" s="58">
        <v>22</v>
      </c>
      <c r="AH12" s="59"/>
      <c r="AI12" s="63"/>
      <c r="AJ12" s="58"/>
      <c r="AK12" s="59"/>
      <c r="AL12" s="63"/>
      <c r="AM12" s="58"/>
      <c r="AN12" s="59"/>
      <c r="AO12" s="63"/>
      <c r="AP12" s="58"/>
      <c r="AQ12" s="59"/>
      <c r="AR12" s="63"/>
      <c r="AS12" s="58">
        <v>29</v>
      </c>
      <c r="AT12" s="59"/>
      <c r="AU12" s="212"/>
      <c r="AV12" s="58">
        <v>26</v>
      </c>
      <c r="AW12" s="59"/>
      <c r="AX12" s="63"/>
      <c r="AY12" s="58"/>
      <c r="AZ12" s="59"/>
      <c r="BA12" s="63"/>
      <c r="BB12" s="58"/>
      <c r="BC12" s="59"/>
      <c r="BD12" s="63"/>
      <c r="BE12" s="58">
        <v>1</v>
      </c>
      <c r="BF12" s="59"/>
      <c r="BG12" s="63"/>
      <c r="BH12" s="58">
        <v>15</v>
      </c>
      <c r="BI12" s="59"/>
      <c r="BJ12" s="63"/>
      <c r="BK12" s="58"/>
      <c r="BL12" s="59"/>
      <c r="BM12" s="64"/>
      <c r="BN12" s="58"/>
      <c r="BO12" s="59"/>
      <c r="BP12" s="65"/>
      <c r="BQ12" s="58"/>
      <c r="BR12" s="59"/>
      <c r="BS12" s="6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68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</row>
    <row r="13" spans="1:144" s="26" customFormat="1" ht="13.5" customHeight="1">
      <c r="A13" s="23"/>
      <c r="B13" s="135" t="s">
        <v>148</v>
      </c>
      <c r="C13" s="143" t="s">
        <v>38</v>
      </c>
      <c r="D13" s="115">
        <f t="shared" si="5"/>
        <v>13</v>
      </c>
      <c r="E13" s="52">
        <f t="shared" si="6"/>
        <v>11</v>
      </c>
      <c r="F13" s="52">
        <f t="shared" si="7"/>
        <v>2</v>
      </c>
      <c r="G13" s="52">
        <f t="shared" si="0"/>
        <v>139</v>
      </c>
      <c r="H13" s="53">
        <f t="shared" si="1"/>
        <v>52</v>
      </c>
      <c r="I13" s="52" t="s">
        <v>183</v>
      </c>
      <c r="J13" s="54">
        <f t="shared" si="2"/>
        <v>15.444444444444445</v>
      </c>
      <c r="K13" s="52">
        <f t="shared" si="3"/>
      </c>
      <c r="L13" s="29"/>
      <c r="M13" s="55">
        <f t="shared" si="4"/>
        <v>49</v>
      </c>
      <c r="N13" s="69"/>
      <c r="O13" s="58">
        <v>0</v>
      </c>
      <c r="P13" s="59"/>
      <c r="Q13" s="60"/>
      <c r="R13" s="58">
        <v>6</v>
      </c>
      <c r="S13" s="59"/>
      <c r="T13" s="60"/>
      <c r="U13" s="58"/>
      <c r="V13" s="59"/>
      <c r="W13" s="61"/>
      <c r="X13" s="58" t="s">
        <v>160</v>
      </c>
      <c r="Y13" s="59"/>
      <c r="Z13" s="62"/>
      <c r="AA13" s="58"/>
      <c r="AB13" s="59"/>
      <c r="AC13" s="63"/>
      <c r="AD13" s="58"/>
      <c r="AE13" s="59"/>
      <c r="AF13" s="61"/>
      <c r="AG13" s="58">
        <v>10</v>
      </c>
      <c r="AH13" s="59"/>
      <c r="AI13" s="63"/>
      <c r="AJ13" s="58">
        <v>7</v>
      </c>
      <c r="AK13" s="59" t="s">
        <v>159</v>
      </c>
      <c r="AL13" s="63"/>
      <c r="AM13" s="58"/>
      <c r="AN13" s="59"/>
      <c r="AO13" s="63"/>
      <c r="AP13" s="58"/>
      <c r="AQ13" s="59"/>
      <c r="AR13" s="63"/>
      <c r="AS13" s="58">
        <v>8</v>
      </c>
      <c r="AT13" s="59"/>
      <c r="AU13" s="63"/>
      <c r="AV13" s="58">
        <v>1</v>
      </c>
      <c r="AW13" s="59"/>
      <c r="AX13" s="63"/>
      <c r="AY13" s="58">
        <v>0</v>
      </c>
      <c r="AZ13" s="59"/>
      <c r="BA13" s="63"/>
      <c r="BB13" s="58"/>
      <c r="BC13" s="59"/>
      <c r="BD13" s="63"/>
      <c r="BE13" s="58">
        <v>46</v>
      </c>
      <c r="BF13" s="59"/>
      <c r="BG13" s="63"/>
      <c r="BH13" s="58">
        <v>8</v>
      </c>
      <c r="BI13" s="59"/>
      <c r="BJ13" s="63"/>
      <c r="BK13" s="58">
        <v>1</v>
      </c>
      <c r="BL13" s="59"/>
      <c r="BM13" s="64"/>
      <c r="BN13" s="58" t="s">
        <v>160</v>
      </c>
      <c r="BO13" s="59"/>
      <c r="BP13" s="65"/>
      <c r="BQ13" s="58">
        <v>52</v>
      </c>
      <c r="BR13" s="59" t="s">
        <v>159</v>
      </c>
      <c r="BS13" s="6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68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</row>
    <row r="14" spans="1:144" s="26" customFormat="1" ht="13.5" customHeight="1">
      <c r="A14" s="23"/>
      <c r="B14" s="135" t="s">
        <v>77</v>
      </c>
      <c r="C14" s="143" t="s">
        <v>34</v>
      </c>
      <c r="D14" s="115">
        <f t="shared" si="5"/>
        <v>7</v>
      </c>
      <c r="E14" s="52">
        <f t="shared" si="6"/>
        <v>5</v>
      </c>
      <c r="F14" s="52">
        <f t="shared" si="7"/>
        <v>0</v>
      </c>
      <c r="G14" s="52">
        <f t="shared" si="0"/>
        <v>72</v>
      </c>
      <c r="H14" s="53">
        <f t="shared" si="1"/>
        <v>45</v>
      </c>
      <c r="I14" s="52"/>
      <c r="J14" s="54">
        <f t="shared" si="2"/>
        <v>14.4</v>
      </c>
      <c r="K14" s="52">
        <f t="shared" si="3"/>
      </c>
      <c r="L14" s="29"/>
      <c r="M14" s="55">
        <f t="shared" si="4"/>
        <v>22</v>
      </c>
      <c r="N14" s="69"/>
      <c r="O14" s="58">
        <v>7</v>
      </c>
      <c r="P14" s="59"/>
      <c r="Q14" s="60"/>
      <c r="R14" s="58"/>
      <c r="S14" s="59"/>
      <c r="T14" s="60"/>
      <c r="U14" s="58"/>
      <c r="V14" s="59"/>
      <c r="W14" s="61"/>
      <c r="X14" s="58"/>
      <c r="Y14" s="59"/>
      <c r="Z14" s="62"/>
      <c r="AA14" s="58">
        <v>11</v>
      </c>
      <c r="AB14" s="59"/>
      <c r="AC14" s="63"/>
      <c r="AD14" s="58"/>
      <c r="AE14" s="59"/>
      <c r="AF14" s="61"/>
      <c r="AG14" s="58">
        <v>7</v>
      </c>
      <c r="AH14" s="59"/>
      <c r="AI14" s="63"/>
      <c r="AJ14" s="58"/>
      <c r="AK14" s="59"/>
      <c r="AL14" s="63"/>
      <c r="AM14" s="58" t="s">
        <v>160</v>
      </c>
      <c r="AN14" s="59"/>
      <c r="AO14" s="63"/>
      <c r="AP14" s="58"/>
      <c r="AQ14" s="59"/>
      <c r="AR14" s="63"/>
      <c r="AS14" s="58"/>
      <c r="AT14" s="59"/>
      <c r="AU14" s="63"/>
      <c r="AV14" s="58"/>
      <c r="AW14" s="59"/>
      <c r="AX14" s="63"/>
      <c r="AY14" s="58">
        <v>2</v>
      </c>
      <c r="AZ14" s="59"/>
      <c r="BA14" s="63"/>
      <c r="BB14" s="58"/>
      <c r="BC14" s="59"/>
      <c r="BD14" s="63"/>
      <c r="BE14" s="58"/>
      <c r="BF14" s="59"/>
      <c r="BG14" s="63"/>
      <c r="BH14" s="58">
        <v>45</v>
      </c>
      <c r="BI14" s="59"/>
      <c r="BJ14" s="63"/>
      <c r="BK14" s="58"/>
      <c r="BL14" s="59"/>
      <c r="BM14" s="64"/>
      <c r="BN14" s="58" t="s">
        <v>160</v>
      </c>
      <c r="BO14" s="59"/>
      <c r="BP14" s="65"/>
      <c r="BQ14" s="58"/>
      <c r="BR14" s="59"/>
      <c r="BS14" s="64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68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</row>
    <row r="15" spans="1:144" s="26" customFormat="1" ht="13.5" customHeight="1">
      <c r="A15" s="23"/>
      <c r="B15" s="135" t="s">
        <v>156</v>
      </c>
      <c r="C15" s="143" t="s">
        <v>145</v>
      </c>
      <c r="D15" s="115">
        <f t="shared" si="5"/>
        <v>9</v>
      </c>
      <c r="E15" s="52">
        <f t="shared" si="6"/>
        <v>8</v>
      </c>
      <c r="F15" s="52">
        <f t="shared" si="7"/>
        <v>0</v>
      </c>
      <c r="G15" s="52">
        <f t="shared" si="0"/>
        <v>49</v>
      </c>
      <c r="H15" s="53">
        <f t="shared" si="1"/>
        <v>16</v>
      </c>
      <c r="I15" s="52"/>
      <c r="J15" s="54">
        <f t="shared" si="2"/>
        <v>6.125</v>
      </c>
      <c r="K15" s="52">
        <f t="shared" si="3"/>
      </c>
      <c r="L15" s="29"/>
      <c r="M15" s="55">
        <f t="shared" si="4"/>
        <v>-31</v>
      </c>
      <c r="N15" s="69"/>
      <c r="O15" s="58">
        <v>13</v>
      </c>
      <c r="P15" s="59"/>
      <c r="Q15" s="60"/>
      <c r="R15" s="58"/>
      <c r="S15" s="59"/>
      <c r="T15" s="60"/>
      <c r="U15" s="58">
        <v>8</v>
      </c>
      <c r="V15" s="59"/>
      <c r="W15" s="61"/>
      <c r="X15" s="58">
        <v>3</v>
      </c>
      <c r="Y15" s="59"/>
      <c r="Z15" s="62"/>
      <c r="AA15" s="58"/>
      <c r="AB15" s="59"/>
      <c r="AC15" s="63"/>
      <c r="AD15" s="58"/>
      <c r="AE15" s="59"/>
      <c r="AF15" s="61"/>
      <c r="AG15" s="58"/>
      <c r="AH15" s="59"/>
      <c r="AI15" s="63"/>
      <c r="AJ15" s="58">
        <v>16</v>
      </c>
      <c r="AK15" s="59"/>
      <c r="AL15" s="63"/>
      <c r="AM15" s="58"/>
      <c r="AN15" s="59"/>
      <c r="AO15" s="63"/>
      <c r="AP15" s="58"/>
      <c r="AQ15" s="59"/>
      <c r="AR15" s="63"/>
      <c r="AS15" s="58"/>
      <c r="AT15" s="59"/>
      <c r="AU15" s="63"/>
      <c r="AV15" s="58"/>
      <c r="AW15" s="59"/>
      <c r="AX15" s="63"/>
      <c r="AY15" s="58"/>
      <c r="AZ15" s="59"/>
      <c r="BA15" s="63"/>
      <c r="BB15" s="58">
        <v>2</v>
      </c>
      <c r="BC15" s="59"/>
      <c r="BD15" s="63"/>
      <c r="BE15" s="58">
        <v>0</v>
      </c>
      <c r="BF15" s="59"/>
      <c r="BG15" s="63"/>
      <c r="BH15" s="58"/>
      <c r="BI15" s="59"/>
      <c r="BJ15" s="63"/>
      <c r="BK15" s="58">
        <v>6</v>
      </c>
      <c r="BL15" s="59"/>
      <c r="BM15" s="64"/>
      <c r="BN15" s="58" t="s">
        <v>160</v>
      </c>
      <c r="BO15" s="59"/>
      <c r="BP15" s="65"/>
      <c r="BQ15" s="58">
        <v>1</v>
      </c>
      <c r="BR15" s="59"/>
      <c r="BS15" s="6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68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</row>
    <row r="16" spans="1:141" s="26" customFormat="1" ht="13.5" customHeight="1">
      <c r="A16" s="2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81"/>
      <c r="M16" s="72"/>
      <c r="N16" s="81"/>
      <c r="O16" s="72"/>
      <c r="P16" s="72"/>
      <c r="Q16" s="73"/>
      <c r="R16" s="72"/>
      <c r="S16" s="72"/>
      <c r="T16" s="73"/>
      <c r="U16" s="72"/>
      <c r="V16" s="72"/>
      <c r="W16" s="73"/>
      <c r="X16" s="72"/>
      <c r="Y16" s="72"/>
      <c r="Z16" s="73"/>
      <c r="AA16" s="72"/>
      <c r="AB16" s="72"/>
      <c r="AC16" s="73"/>
      <c r="AD16" s="72"/>
      <c r="AE16" s="72"/>
      <c r="AF16" s="73"/>
      <c r="AG16" s="72"/>
      <c r="AH16" s="72"/>
      <c r="AI16" s="79"/>
      <c r="AJ16" s="72"/>
      <c r="AK16" s="72"/>
      <c r="AL16" s="79"/>
      <c r="AM16" s="72"/>
      <c r="AN16" s="72"/>
      <c r="AO16" s="23"/>
      <c r="AP16" s="72"/>
      <c r="AQ16" s="72"/>
      <c r="AR16" s="23"/>
      <c r="AS16" s="72"/>
      <c r="AT16" s="72"/>
      <c r="AU16" s="14"/>
      <c r="AV16" s="72"/>
      <c r="AW16" s="72"/>
      <c r="AX16" s="23"/>
      <c r="AY16" s="72"/>
      <c r="AZ16" s="72"/>
      <c r="BA16" s="23"/>
      <c r="BB16" s="72"/>
      <c r="BC16" s="72"/>
      <c r="BD16" s="23"/>
      <c r="BE16" s="72"/>
      <c r="BF16" s="72"/>
      <c r="BG16" s="23"/>
      <c r="BH16" s="72"/>
      <c r="BI16" s="72"/>
      <c r="BJ16" s="23"/>
      <c r="BK16" s="72"/>
      <c r="BL16" s="72"/>
      <c r="BM16" s="23"/>
      <c r="BN16" s="72"/>
      <c r="BO16" s="72"/>
      <c r="BP16" s="23"/>
      <c r="BQ16" s="72"/>
      <c r="BR16" s="72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</row>
    <row r="17" spans="1:140" s="26" customFormat="1" ht="13.5" customHeight="1">
      <c r="A17" s="23"/>
      <c r="B17" s="83"/>
      <c r="C17" s="83"/>
      <c r="D17" s="73"/>
      <c r="E17" s="73"/>
      <c r="F17" s="73"/>
      <c r="G17" s="73"/>
      <c r="H17" s="73"/>
      <c r="I17" s="73"/>
      <c r="J17" s="73"/>
      <c r="K17" s="73"/>
      <c r="L17" s="29"/>
      <c r="M17" s="37" t="s">
        <v>21</v>
      </c>
      <c r="N17" s="93"/>
      <c r="O17" s="14"/>
      <c r="P17" s="74"/>
      <c r="Q17" s="74"/>
      <c r="R17" s="14"/>
      <c r="S17" s="74"/>
      <c r="T17" s="74"/>
      <c r="U17" s="14"/>
      <c r="V17" s="74"/>
      <c r="W17" s="74"/>
      <c r="X17" s="14"/>
      <c r="Y17" s="74"/>
      <c r="Z17" s="74"/>
      <c r="AA17" s="14"/>
      <c r="AB17" s="74"/>
      <c r="AC17" s="74"/>
      <c r="AD17" s="14"/>
      <c r="AE17" s="74"/>
      <c r="AF17" s="74"/>
      <c r="AG17" s="14"/>
      <c r="AH17" s="74"/>
      <c r="AI17" s="74"/>
      <c r="AJ17" s="14"/>
      <c r="AK17" s="74"/>
      <c r="AL17" s="74"/>
      <c r="AM17" s="14"/>
      <c r="AN17" s="74"/>
      <c r="AO17" s="74"/>
      <c r="AP17" s="14"/>
      <c r="AQ17" s="74"/>
      <c r="AR17" s="74"/>
      <c r="AS17" s="14"/>
      <c r="AT17" s="74"/>
      <c r="AU17" s="74"/>
      <c r="AV17" s="14"/>
      <c r="AW17" s="74"/>
      <c r="AX17" s="74"/>
      <c r="AY17" s="14"/>
      <c r="AZ17" s="74"/>
      <c r="BA17" s="74"/>
      <c r="BB17" s="14"/>
      <c r="BC17" s="74"/>
      <c r="BD17" s="74"/>
      <c r="BE17" s="14"/>
      <c r="BF17" s="74"/>
      <c r="BG17" s="14"/>
      <c r="BH17" s="14"/>
      <c r="BI17" s="74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14"/>
      <c r="BX17" s="14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14"/>
      <c r="CJ17" s="14"/>
      <c r="CK17" s="14"/>
      <c r="CL17" s="14"/>
      <c r="CM17" s="23"/>
      <c r="CN17" s="14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</row>
    <row r="18" spans="1:140" s="26" customFormat="1" ht="13.5" customHeight="1">
      <c r="A18" s="23"/>
      <c r="B18" s="40" t="s">
        <v>46</v>
      </c>
      <c r="C18" s="41"/>
      <c r="D18" s="41" t="s">
        <v>25</v>
      </c>
      <c r="E18" s="42" t="s">
        <v>26</v>
      </c>
      <c r="F18" s="42" t="s">
        <v>27</v>
      </c>
      <c r="G18" s="42" t="s">
        <v>28</v>
      </c>
      <c r="H18" s="43" t="s">
        <v>29</v>
      </c>
      <c r="I18" s="44"/>
      <c r="J18" s="43" t="s">
        <v>30</v>
      </c>
      <c r="K18" s="44"/>
      <c r="L18" s="29"/>
      <c r="M18" s="45" t="s">
        <v>31</v>
      </c>
      <c r="N18" s="93"/>
      <c r="O18" s="85"/>
      <c r="P18" s="86"/>
      <c r="Q18" s="14"/>
      <c r="R18" s="85"/>
      <c r="S18" s="86"/>
      <c r="T18" s="14"/>
      <c r="U18" s="85"/>
      <c r="V18" s="86"/>
      <c r="W18" s="14"/>
      <c r="X18" s="85"/>
      <c r="Y18" s="86"/>
      <c r="Z18" s="14"/>
      <c r="AA18" s="85"/>
      <c r="AB18" s="86"/>
      <c r="AC18" s="14"/>
      <c r="AD18" s="85"/>
      <c r="AE18" s="86"/>
      <c r="AF18" s="14"/>
      <c r="AG18" s="85"/>
      <c r="AH18" s="86"/>
      <c r="AI18" s="14"/>
      <c r="AJ18" s="85"/>
      <c r="AK18" s="86"/>
      <c r="AL18" s="14"/>
      <c r="AM18" s="85"/>
      <c r="AN18" s="86"/>
      <c r="AO18" s="14"/>
      <c r="AP18" s="85"/>
      <c r="AQ18" s="86"/>
      <c r="AR18" s="14"/>
      <c r="AS18" s="85"/>
      <c r="AT18" s="86"/>
      <c r="AU18" s="14"/>
      <c r="AV18" s="85"/>
      <c r="AW18" s="86"/>
      <c r="AX18" s="14"/>
      <c r="AY18" s="85"/>
      <c r="AZ18" s="86"/>
      <c r="BA18" s="14"/>
      <c r="BB18" s="85"/>
      <c r="BC18" s="86"/>
      <c r="BD18" s="14"/>
      <c r="BE18" s="85"/>
      <c r="BF18" s="85"/>
      <c r="BG18" s="14"/>
      <c r="BH18" s="85"/>
      <c r="BI18" s="85"/>
      <c r="BJ18" s="23"/>
      <c r="BK18" s="85"/>
      <c r="BL18" s="85"/>
      <c r="BM18" s="23"/>
      <c r="BN18" s="85"/>
      <c r="BO18" s="85"/>
      <c r="BP18" s="23"/>
      <c r="BQ18" s="85"/>
      <c r="BR18" s="85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 t="s">
        <v>22</v>
      </c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</row>
    <row r="19" spans="1:144" s="26" customFormat="1" ht="13.5" customHeight="1">
      <c r="A19" s="23"/>
      <c r="B19" s="135" t="s">
        <v>143</v>
      </c>
      <c r="C19" s="143" t="s">
        <v>34</v>
      </c>
      <c r="D19" s="115">
        <f aca="true" t="shared" si="8" ref="D19:D55">COUNTA(O19,R19,U19,X19,AA19,AD19,AG19,AJ19,AM19,AP19,AS19,AV19,AY19,BB19,BE19,BH19,BK19,BN19,BQ19,BT19)</f>
        <v>9</v>
      </c>
      <c r="E19" s="52">
        <f aca="true" t="shared" si="9" ref="E19:E55">IF(COUNT(O19,R19,U19,X19,AA19,AD19,AG19,AJ19,AM19,AP19,AS19,AV19,AY19,BB19,BE19,BH19,BK19,BN19,BQ19,BT19)=0,"-",COUNT(O19,R19,U19,X19,AA19,AD19,AG19,AJ19,AM19,AP19,AS19,AV19,AY19,BB19,BE19,BH19,BK19,BN19,BQ19,BT19))</f>
        <v>7</v>
      </c>
      <c r="F19" s="52">
        <f aca="true" t="shared" si="10" ref="F19:F55">IF(E19="-","-",COUNTA(P19,S19,V19,Y19,AB19,AE19,AH19,AK19,AN19,AQ19,AT19,AW19,AZ19,BC19,BF19,BI19,BL19,BO19,BR19,BU19))</f>
        <v>4</v>
      </c>
      <c r="G19" s="52">
        <f aca="true" t="shared" si="11" ref="G19:G55">IF(E19="-","-",SUM(O19:BU19))</f>
        <v>155</v>
      </c>
      <c r="H19" s="53">
        <f aca="true" t="shared" si="12" ref="H19:H55">IF(E19="-","-",MAX(O19:BV19))</f>
        <v>87</v>
      </c>
      <c r="I19" s="52" t="s">
        <v>183</v>
      </c>
      <c r="J19" s="54">
        <f aca="true" t="shared" si="13" ref="J19:J55">IF(E19="-","-",IF(E19-F19=0,G19,G19/(E19-F19)))</f>
        <v>51.666666666666664</v>
      </c>
      <c r="K19" s="52">
        <f aca="true" t="shared" si="14" ref="K19:K55">IF(E19=0,"",IF(E19-F19=0,"*",""))</f>
      </c>
      <c r="L19" s="29"/>
      <c r="M19" s="55">
        <f aca="true" t="shared" si="15" ref="M19:M55">IF(E19="-","-",G19-((E19-F19)*10))</f>
        <v>125</v>
      </c>
      <c r="N19" s="69"/>
      <c r="O19" s="58">
        <v>4</v>
      </c>
      <c r="P19" s="59"/>
      <c r="Q19" s="60"/>
      <c r="R19" s="58">
        <v>0</v>
      </c>
      <c r="S19" s="59" t="s">
        <v>159</v>
      </c>
      <c r="T19" s="60"/>
      <c r="U19" s="58"/>
      <c r="V19" s="59"/>
      <c r="W19" s="61"/>
      <c r="X19" s="58"/>
      <c r="Y19" s="59"/>
      <c r="Z19" s="62"/>
      <c r="AA19" s="58"/>
      <c r="AB19" s="59"/>
      <c r="AC19" s="63"/>
      <c r="AD19" s="58" t="s">
        <v>160</v>
      </c>
      <c r="AE19" s="59"/>
      <c r="AF19" s="61"/>
      <c r="AG19" s="58"/>
      <c r="AH19" s="59"/>
      <c r="AI19" s="63"/>
      <c r="AJ19" s="58"/>
      <c r="AK19" s="59"/>
      <c r="AL19" s="63"/>
      <c r="AM19" s="58" t="s">
        <v>160</v>
      </c>
      <c r="AN19" s="59"/>
      <c r="AO19" s="63"/>
      <c r="AP19" s="58"/>
      <c r="AQ19" s="59"/>
      <c r="AR19" s="63"/>
      <c r="AS19" s="58">
        <v>27</v>
      </c>
      <c r="AT19" s="59"/>
      <c r="AU19" s="63"/>
      <c r="AV19" s="58">
        <v>21</v>
      </c>
      <c r="AW19" s="59" t="s">
        <v>159</v>
      </c>
      <c r="AX19" s="63"/>
      <c r="AY19" s="58"/>
      <c r="AZ19" s="59"/>
      <c r="BA19" s="63"/>
      <c r="BB19" s="58"/>
      <c r="BC19" s="59"/>
      <c r="BD19" s="63"/>
      <c r="BE19" s="58">
        <v>87</v>
      </c>
      <c r="BF19" s="59" t="s">
        <v>159</v>
      </c>
      <c r="BG19" s="63"/>
      <c r="BH19" s="58">
        <v>5</v>
      </c>
      <c r="BI19" s="59" t="s">
        <v>159</v>
      </c>
      <c r="BJ19" s="63"/>
      <c r="BK19" s="58">
        <v>11</v>
      </c>
      <c r="BL19" s="59"/>
      <c r="BM19" s="64"/>
      <c r="BN19" s="58"/>
      <c r="BO19" s="59"/>
      <c r="BP19" s="65"/>
      <c r="BQ19" s="58"/>
      <c r="BR19" s="59"/>
      <c r="BS19" s="64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68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</row>
    <row r="20" spans="1:144" s="26" customFormat="1" ht="13.5" customHeight="1">
      <c r="A20" s="23"/>
      <c r="B20" s="135" t="s">
        <v>173</v>
      </c>
      <c r="C20" s="143" t="s">
        <v>38</v>
      </c>
      <c r="D20" s="115">
        <f t="shared" si="8"/>
        <v>1</v>
      </c>
      <c r="E20" s="52">
        <f t="shared" si="9"/>
        <v>1</v>
      </c>
      <c r="F20" s="52">
        <f t="shared" si="10"/>
        <v>0</v>
      </c>
      <c r="G20" s="52">
        <f t="shared" si="11"/>
        <v>36</v>
      </c>
      <c r="H20" s="53">
        <f t="shared" si="12"/>
        <v>36</v>
      </c>
      <c r="I20" s="52"/>
      <c r="J20" s="54">
        <f t="shared" si="13"/>
        <v>36</v>
      </c>
      <c r="K20" s="52">
        <f t="shared" si="14"/>
      </c>
      <c r="L20" s="29"/>
      <c r="M20" s="55">
        <f t="shared" si="15"/>
        <v>26</v>
      </c>
      <c r="N20" s="69"/>
      <c r="O20" s="58"/>
      <c r="P20" s="59"/>
      <c r="Q20" s="60"/>
      <c r="R20" s="58"/>
      <c r="S20" s="59"/>
      <c r="T20" s="60"/>
      <c r="U20" s="58"/>
      <c r="V20" s="59"/>
      <c r="W20" s="61"/>
      <c r="X20" s="58"/>
      <c r="Y20" s="59"/>
      <c r="Z20" s="62"/>
      <c r="AA20" s="58"/>
      <c r="AB20" s="59"/>
      <c r="AC20" s="63"/>
      <c r="AD20" s="58"/>
      <c r="AE20" s="59"/>
      <c r="AF20" s="61"/>
      <c r="AG20" s="58"/>
      <c r="AH20" s="59"/>
      <c r="AI20" s="63"/>
      <c r="AJ20" s="58"/>
      <c r="AK20" s="59"/>
      <c r="AL20" s="63"/>
      <c r="AM20" s="58"/>
      <c r="AN20" s="59"/>
      <c r="AO20" s="63"/>
      <c r="AP20" s="58"/>
      <c r="AQ20" s="59"/>
      <c r="AR20" s="63"/>
      <c r="AS20" s="58"/>
      <c r="AT20" s="59"/>
      <c r="AU20" s="63"/>
      <c r="AV20" s="58"/>
      <c r="AW20" s="59"/>
      <c r="AX20" s="63"/>
      <c r="AY20" s="58">
        <v>36</v>
      </c>
      <c r="AZ20" s="59"/>
      <c r="BA20" s="63"/>
      <c r="BB20" s="58"/>
      <c r="BC20" s="59"/>
      <c r="BD20" s="63"/>
      <c r="BE20" s="58"/>
      <c r="BF20" s="59"/>
      <c r="BG20" s="63"/>
      <c r="BH20" s="58"/>
      <c r="BI20" s="59"/>
      <c r="BJ20" s="63"/>
      <c r="BK20" s="58"/>
      <c r="BL20" s="59"/>
      <c r="BM20" s="64"/>
      <c r="BN20" s="58"/>
      <c r="BO20" s="59"/>
      <c r="BP20" s="65"/>
      <c r="BQ20" s="58"/>
      <c r="BR20" s="59"/>
      <c r="BS20" s="64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68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</row>
    <row r="21" spans="1:144" s="26" customFormat="1" ht="13.5" customHeight="1">
      <c r="A21" s="23"/>
      <c r="B21" s="135" t="s">
        <v>147</v>
      </c>
      <c r="C21" s="143" t="s">
        <v>34</v>
      </c>
      <c r="D21" s="115">
        <f t="shared" si="8"/>
        <v>2</v>
      </c>
      <c r="E21" s="52">
        <f t="shared" si="9"/>
        <v>2</v>
      </c>
      <c r="F21" s="52">
        <f t="shared" si="10"/>
        <v>0</v>
      </c>
      <c r="G21" s="52">
        <f t="shared" si="11"/>
        <v>65</v>
      </c>
      <c r="H21" s="53">
        <f t="shared" si="12"/>
        <v>54</v>
      </c>
      <c r="I21" s="52"/>
      <c r="J21" s="54">
        <f t="shared" si="13"/>
        <v>32.5</v>
      </c>
      <c r="K21" s="52">
        <f t="shared" si="14"/>
      </c>
      <c r="L21" s="29"/>
      <c r="M21" s="55">
        <f t="shared" si="15"/>
        <v>45</v>
      </c>
      <c r="N21" s="69"/>
      <c r="O21" s="58"/>
      <c r="P21" s="59"/>
      <c r="Q21" s="60"/>
      <c r="R21" s="58"/>
      <c r="S21" s="59"/>
      <c r="T21" s="60"/>
      <c r="U21" s="58"/>
      <c r="V21" s="59"/>
      <c r="W21" s="61"/>
      <c r="X21" s="58"/>
      <c r="Y21" s="59"/>
      <c r="Z21" s="62"/>
      <c r="AA21" s="58"/>
      <c r="AB21" s="59"/>
      <c r="AC21" s="63"/>
      <c r="AD21" s="58"/>
      <c r="AE21" s="59"/>
      <c r="AF21" s="61"/>
      <c r="AG21" s="58"/>
      <c r="AH21" s="59"/>
      <c r="AI21" s="63"/>
      <c r="AJ21" s="58"/>
      <c r="AK21" s="59"/>
      <c r="AL21" s="63"/>
      <c r="AM21" s="58">
        <v>54</v>
      </c>
      <c r="AN21" s="59"/>
      <c r="AO21" s="63"/>
      <c r="AP21" s="58"/>
      <c r="AQ21" s="59"/>
      <c r="AR21" s="63"/>
      <c r="AS21" s="58"/>
      <c r="AT21" s="59"/>
      <c r="AU21" s="63"/>
      <c r="AV21" s="58"/>
      <c r="AW21" s="59"/>
      <c r="AX21" s="63"/>
      <c r="AY21" s="58"/>
      <c r="AZ21" s="59"/>
      <c r="BA21" s="63"/>
      <c r="BB21" s="58">
        <v>11</v>
      </c>
      <c r="BC21" s="59"/>
      <c r="BD21" s="63"/>
      <c r="BE21" s="58"/>
      <c r="BF21" s="59"/>
      <c r="BG21" s="63"/>
      <c r="BH21" s="58"/>
      <c r="BI21" s="59"/>
      <c r="BJ21" s="63"/>
      <c r="BK21" s="58"/>
      <c r="BL21" s="59"/>
      <c r="BM21" s="64"/>
      <c r="BN21" s="58"/>
      <c r="BO21" s="59"/>
      <c r="BP21" s="65"/>
      <c r="BQ21" s="58"/>
      <c r="BR21" s="59"/>
      <c r="BS21" s="64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68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</row>
    <row r="22" spans="1:144" s="26" customFormat="1" ht="13.5" customHeight="1">
      <c r="A22" s="23"/>
      <c r="B22" s="135" t="s">
        <v>165</v>
      </c>
      <c r="C22" s="143" t="s">
        <v>34</v>
      </c>
      <c r="D22" s="115">
        <f t="shared" si="8"/>
        <v>4</v>
      </c>
      <c r="E22" s="52">
        <f t="shared" si="9"/>
        <v>2</v>
      </c>
      <c r="F22" s="52">
        <f t="shared" si="10"/>
        <v>1</v>
      </c>
      <c r="G22" s="52">
        <f t="shared" si="11"/>
        <v>32</v>
      </c>
      <c r="H22" s="53">
        <f t="shared" si="12"/>
        <v>29</v>
      </c>
      <c r="I22" s="52" t="s">
        <v>183</v>
      </c>
      <c r="J22" s="54">
        <f t="shared" si="13"/>
        <v>32</v>
      </c>
      <c r="K22" s="52">
        <f t="shared" si="14"/>
      </c>
      <c r="L22" s="29"/>
      <c r="M22" s="55">
        <f t="shared" si="15"/>
        <v>22</v>
      </c>
      <c r="N22" s="69"/>
      <c r="O22" s="58"/>
      <c r="P22" s="59"/>
      <c r="Q22" s="60"/>
      <c r="R22" s="58"/>
      <c r="S22" s="59"/>
      <c r="T22" s="60"/>
      <c r="U22" s="58"/>
      <c r="V22" s="59"/>
      <c r="W22" s="61"/>
      <c r="X22" s="58"/>
      <c r="Y22" s="59"/>
      <c r="Z22" s="62"/>
      <c r="AA22" s="58"/>
      <c r="AB22" s="59"/>
      <c r="AC22" s="63"/>
      <c r="AD22" s="58">
        <v>29</v>
      </c>
      <c r="AE22" s="59" t="s">
        <v>159</v>
      </c>
      <c r="AF22" s="61"/>
      <c r="AG22" s="58"/>
      <c r="AH22" s="59"/>
      <c r="AI22" s="63"/>
      <c r="AJ22" s="58"/>
      <c r="AK22" s="59"/>
      <c r="AL22" s="63"/>
      <c r="AM22" s="58" t="s">
        <v>160</v>
      </c>
      <c r="AN22" s="59"/>
      <c r="AO22" s="63"/>
      <c r="AP22" s="58"/>
      <c r="AQ22" s="59"/>
      <c r="AR22" s="63"/>
      <c r="AS22" s="58"/>
      <c r="AT22" s="59"/>
      <c r="AU22" s="63"/>
      <c r="AV22" s="58"/>
      <c r="AW22" s="59"/>
      <c r="AX22" s="63"/>
      <c r="AY22" s="58"/>
      <c r="AZ22" s="59"/>
      <c r="BA22" s="63"/>
      <c r="BB22" s="58"/>
      <c r="BC22" s="59"/>
      <c r="BD22" s="63"/>
      <c r="BE22" s="58"/>
      <c r="BF22" s="59"/>
      <c r="BG22" s="63"/>
      <c r="BH22" s="58"/>
      <c r="BI22" s="59"/>
      <c r="BJ22" s="63"/>
      <c r="BK22" s="58">
        <v>3</v>
      </c>
      <c r="BL22" s="59"/>
      <c r="BM22" s="64"/>
      <c r="BN22" s="58" t="s">
        <v>160</v>
      </c>
      <c r="BO22" s="59"/>
      <c r="BP22" s="65"/>
      <c r="BQ22" s="58"/>
      <c r="BR22" s="59"/>
      <c r="BS22" s="64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68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</row>
    <row r="23" spans="1:144" s="26" customFormat="1" ht="13.5" customHeight="1">
      <c r="A23" s="23"/>
      <c r="B23" s="135" t="s">
        <v>169</v>
      </c>
      <c r="C23" s="143" t="s">
        <v>34</v>
      </c>
      <c r="D23" s="115">
        <f t="shared" si="8"/>
        <v>3</v>
      </c>
      <c r="E23" s="52">
        <f t="shared" si="9"/>
        <v>3</v>
      </c>
      <c r="F23" s="52">
        <f t="shared" si="10"/>
        <v>1</v>
      </c>
      <c r="G23" s="52">
        <f t="shared" si="11"/>
        <v>58</v>
      </c>
      <c r="H23" s="53">
        <f t="shared" si="12"/>
        <v>32</v>
      </c>
      <c r="I23" s="52" t="s">
        <v>183</v>
      </c>
      <c r="J23" s="54">
        <f t="shared" si="13"/>
        <v>29</v>
      </c>
      <c r="K23" s="52">
        <f t="shared" si="14"/>
      </c>
      <c r="L23" s="29"/>
      <c r="M23" s="55">
        <f t="shared" si="15"/>
        <v>38</v>
      </c>
      <c r="N23" s="69"/>
      <c r="O23" s="58"/>
      <c r="P23" s="59"/>
      <c r="Q23" s="60"/>
      <c r="R23" s="58"/>
      <c r="S23" s="59"/>
      <c r="T23" s="60"/>
      <c r="U23" s="58"/>
      <c r="V23" s="59"/>
      <c r="W23" s="61"/>
      <c r="X23" s="58"/>
      <c r="Y23" s="59"/>
      <c r="Z23" s="62"/>
      <c r="AA23" s="58"/>
      <c r="AB23" s="59"/>
      <c r="AC23" s="63"/>
      <c r="AD23" s="58"/>
      <c r="AE23" s="59"/>
      <c r="AF23" s="61"/>
      <c r="AG23" s="58"/>
      <c r="AH23" s="59"/>
      <c r="AI23" s="63"/>
      <c r="AJ23" s="58"/>
      <c r="AK23" s="59"/>
      <c r="AL23" s="63"/>
      <c r="AM23" s="58">
        <v>25</v>
      </c>
      <c r="AN23" s="59"/>
      <c r="AO23" s="63"/>
      <c r="AP23" s="58"/>
      <c r="AQ23" s="59"/>
      <c r="AR23" s="63"/>
      <c r="AS23" s="58">
        <v>32</v>
      </c>
      <c r="AT23" s="59" t="s">
        <v>159</v>
      </c>
      <c r="AU23" s="63"/>
      <c r="AV23" s="58">
        <v>1</v>
      </c>
      <c r="AW23" s="59"/>
      <c r="AX23" s="63"/>
      <c r="AY23" s="58"/>
      <c r="AZ23" s="59"/>
      <c r="BA23" s="63"/>
      <c r="BB23" s="58"/>
      <c r="BC23" s="59"/>
      <c r="BD23" s="63"/>
      <c r="BE23" s="58"/>
      <c r="BF23" s="59"/>
      <c r="BG23" s="63"/>
      <c r="BH23" s="58"/>
      <c r="BI23" s="59"/>
      <c r="BJ23" s="63"/>
      <c r="BK23" s="58"/>
      <c r="BL23" s="59"/>
      <c r="BM23" s="64"/>
      <c r="BN23" s="58"/>
      <c r="BO23" s="59"/>
      <c r="BP23" s="65"/>
      <c r="BQ23" s="58"/>
      <c r="BR23" s="59"/>
      <c r="BS23" s="64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68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</row>
    <row r="24" spans="1:144" s="26" customFormat="1" ht="13.5" customHeight="1">
      <c r="A24" s="23"/>
      <c r="B24" s="135" t="s">
        <v>166</v>
      </c>
      <c r="C24" s="143" t="s">
        <v>34</v>
      </c>
      <c r="D24" s="115">
        <f t="shared" si="8"/>
        <v>4</v>
      </c>
      <c r="E24" s="52">
        <f t="shared" si="9"/>
        <v>2</v>
      </c>
      <c r="F24" s="52">
        <f t="shared" si="10"/>
        <v>1</v>
      </c>
      <c r="G24" s="52">
        <f t="shared" si="11"/>
        <v>28</v>
      </c>
      <c r="H24" s="53">
        <f t="shared" si="12"/>
        <v>28</v>
      </c>
      <c r="I24" s="52" t="s">
        <v>183</v>
      </c>
      <c r="J24" s="54">
        <f t="shared" si="13"/>
        <v>28</v>
      </c>
      <c r="K24" s="52">
        <f t="shared" si="14"/>
      </c>
      <c r="L24" s="29"/>
      <c r="M24" s="55">
        <f t="shared" si="15"/>
        <v>18</v>
      </c>
      <c r="N24" s="69"/>
      <c r="O24" s="58"/>
      <c r="P24" s="59"/>
      <c r="Q24" s="60"/>
      <c r="R24" s="58"/>
      <c r="S24" s="59"/>
      <c r="T24" s="60"/>
      <c r="U24" s="58"/>
      <c r="V24" s="59"/>
      <c r="W24" s="61"/>
      <c r="X24" s="58"/>
      <c r="Y24" s="59"/>
      <c r="Z24" s="62"/>
      <c r="AA24" s="58"/>
      <c r="AB24" s="59"/>
      <c r="AC24" s="63"/>
      <c r="AD24" s="58" t="s">
        <v>160</v>
      </c>
      <c r="AE24" s="59"/>
      <c r="AF24" s="61"/>
      <c r="AG24" s="58"/>
      <c r="AH24" s="59"/>
      <c r="AI24" s="63"/>
      <c r="AJ24" s="58"/>
      <c r="AK24" s="59"/>
      <c r="AL24" s="63"/>
      <c r="AM24" s="58"/>
      <c r="AN24" s="59"/>
      <c r="AO24" s="63"/>
      <c r="AP24" s="58">
        <v>0</v>
      </c>
      <c r="AQ24" s="59"/>
      <c r="AR24" s="63"/>
      <c r="AS24" s="58">
        <v>28</v>
      </c>
      <c r="AT24" s="59" t="s">
        <v>159</v>
      </c>
      <c r="AU24" s="63"/>
      <c r="AV24" s="58"/>
      <c r="AW24" s="59"/>
      <c r="AX24" s="63"/>
      <c r="AY24" s="58"/>
      <c r="AZ24" s="59"/>
      <c r="BA24" s="63"/>
      <c r="BB24" s="58"/>
      <c r="BC24" s="59"/>
      <c r="BD24" s="63"/>
      <c r="BE24" s="58"/>
      <c r="BF24" s="59"/>
      <c r="BG24" s="63"/>
      <c r="BH24" s="58" t="s">
        <v>160</v>
      </c>
      <c r="BI24" s="59"/>
      <c r="BJ24" s="63"/>
      <c r="BK24" s="58"/>
      <c r="BL24" s="59"/>
      <c r="BM24" s="64"/>
      <c r="BN24" s="58"/>
      <c r="BO24" s="59"/>
      <c r="BP24" s="65"/>
      <c r="BQ24" s="58"/>
      <c r="BR24" s="59"/>
      <c r="BS24" s="64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68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</row>
    <row r="25" spans="1:144" s="26" customFormat="1" ht="13.5" customHeight="1">
      <c r="A25" s="23"/>
      <c r="B25" s="135" t="s">
        <v>175</v>
      </c>
      <c r="C25" s="143" t="s">
        <v>38</v>
      </c>
      <c r="D25" s="115">
        <f t="shared" si="8"/>
        <v>2</v>
      </c>
      <c r="E25" s="52">
        <f t="shared" si="9"/>
        <v>2</v>
      </c>
      <c r="F25" s="52">
        <f t="shared" si="10"/>
        <v>0</v>
      </c>
      <c r="G25" s="52">
        <f t="shared" si="11"/>
        <v>47</v>
      </c>
      <c r="H25" s="53">
        <f t="shared" si="12"/>
        <v>30</v>
      </c>
      <c r="I25" s="52"/>
      <c r="J25" s="54">
        <f t="shared" si="13"/>
        <v>23.5</v>
      </c>
      <c r="K25" s="52">
        <f t="shared" si="14"/>
      </c>
      <c r="L25" s="29"/>
      <c r="M25" s="55">
        <f t="shared" si="15"/>
        <v>27</v>
      </c>
      <c r="N25" s="69"/>
      <c r="O25" s="58"/>
      <c r="P25" s="59"/>
      <c r="Q25" s="60"/>
      <c r="R25" s="58"/>
      <c r="S25" s="59"/>
      <c r="T25" s="60"/>
      <c r="U25" s="58"/>
      <c r="V25" s="59"/>
      <c r="W25" s="61"/>
      <c r="X25" s="58"/>
      <c r="Y25" s="59"/>
      <c r="Z25" s="62"/>
      <c r="AA25" s="58"/>
      <c r="AB25" s="59"/>
      <c r="AC25" s="63"/>
      <c r="AD25" s="58"/>
      <c r="AE25" s="59"/>
      <c r="AF25" s="61"/>
      <c r="AG25" s="58"/>
      <c r="AH25" s="59"/>
      <c r="AI25" s="63"/>
      <c r="AJ25" s="58"/>
      <c r="AK25" s="59"/>
      <c r="AL25" s="63"/>
      <c r="AM25" s="58"/>
      <c r="AN25" s="59"/>
      <c r="AO25" s="63"/>
      <c r="AP25" s="58"/>
      <c r="AQ25" s="59"/>
      <c r="AR25" s="63"/>
      <c r="AS25" s="58"/>
      <c r="AT25" s="59"/>
      <c r="AU25" s="63"/>
      <c r="AV25" s="58"/>
      <c r="AW25" s="59"/>
      <c r="AX25" s="63"/>
      <c r="AY25" s="58">
        <v>30</v>
      </c>
      <c r="AZ25" s="59"/>
      <c r="BA25" s="63"/>
      <c r="BB25" s="58">
        <v>17</v>
      </c>
      <c r="BC25" s="59"/>
      <c r="BD25" s="63"/>
      <c r="BE25" s="58"/>
      <c r="BF25" s="59"/>
      <c r="BG25" s="63"/>
      <c r="BH25" s="58"/>
      <c r="BI25" s="59"/>
      <c r="BJ25" s="63"/>
      <c r="BK25" s="58"/>
      <c r="BL25" s="59"/>
      <c r="BM25" s="64"/>
      <c r="BN25" s="58"/>
      <c r="BO25" s="59"/>
      <c r="BP25" s="65"/>
      <c r="BQ25" s="58"/>
      <c r="BR25" s="59"/>
      <c r="BS25" s="64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68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</row>
    <row r="26" spans="1:144" s="26" customFormat="1" ht="13.5" customHeight="1">
      <c r="A26" s="23"/>
      <c r="B26" s="135" t="s">
        <v>171</v>
      </c>
      <c r="C26" s="143" t="s">
        <v>34</v>
      </c>
      <c r="D26" s="115">
        <f t="shared" si="8"/>
        <v>3</v>
      </c>
      <c r="E26" s="52">
        <f t="shared" si="9"/>
        <v>3</v>
      </c>
      <c r="F26" s="52">
        <f t="shared" si="10"/>
        <v>0</v>
      </c>
      <c r="G26" s="52">
        <f t="shared" si="11"/>
        <v>60</v>
      </c>
      <c r="H26" s="53">
        <f t="shared" si="12"/>
        <v>36</v>
      </c>
      <c r="I26" s="52"/>
      <c r="J26" s="54">
        <f t="shared" si="13"/>
        <v>20</v>
      </c>
      <c r="K26" s="52">
        <f t="shared" si="14"/>
      </c>
      <c r="L26" s="29"/>
      <c r="M26" s="55">
        <f t="shared" si="15"/>
        <v>30</v>
      </c>
      <c r="N26" s="69"/>
      <c r="O26" s="58"/>
      <c r="P26" s="59"/>
      <c r="Q26" s="60"/>
      <c r="R26" s="58"/>
      <c r="S26" s="59"/>
      <c r="T26" s="60"/>
      <c r="U26" s="58"/>
      <c r="V26" s="59"/>
      <c r="W26" s="61"/>
      <c r="X26" s="58"/>
      <c r="Y26" s="59"/>
      <c r="Z26" s="62"/>
      <c r="AA26" s="58"/>
      <c r="AB26" s="59"/>
      <c r="AC26" s="63"/>
      <c r="AD26" s="58"/>
      <c r="AE26" s="59"/>
      <c r="AF26" s="61"/>
      <c r="AG26" s="58"/>
      <c r="AH26" s="59"/>
      <c r="AI26" s="63"/>
      <c r="AJ26" s="58"/>
      <c r="AK26" s="59"/>
      <c r="AL26" s="63"/>
      <c r="AM26" s="58"/>
      <c r="AN26" s="59"/>
      <c r="AO26" s="63"/>
      <c r="AP26" s="58">
        <v>8</v>
      </c>
      <c r="AQ26" s="59"/>
      <c r="AR26" s="63"/>
      <c r="AS26" s="58">
        <v>16</v>
      </c>
      <c r="AT26" s="59"/>
      <c r="AU26" s="63"/>
      <c r="AV26" s="58"/>
      <c r="AW26" s="59"/>
      <c r="AX26" s="63"/>
      <c r="AY26" s="58"/>
      <c r="AZ26" s="59"/>
      <c r="BA26" s="63"/>
      <c r="BB26" s="58"/>
      <c r="BC26" s="59"/>
      <c r="BD26" s="63"/>
      <c r="BE26" s="58"/>
      <c r="BF26" s="59"/>
      <c r="BG26" s="63"/>
      <c r="BH26" s="58">
        <v>36</v>
      </c>
      <c r="BI26" s="59"/>
      <c r="BJ26" s="63"/>
      <c r="BK26" s="58"/>
      <c r="BL26" s="59"/>
      <c r="BM26" s="64"/>
      <c r="BN26" s="58"/>
      <c r="BO26" s="59"/>
      <c r="BP26" s="65"/>
      <c r="BQ26" s="58"/>
      <c r="BR26" s="59"/>
      <c r="BS26" s="64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68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</row>
    <row r="27" spans="1:144" s="26" customFormat="1" ht="13.5" customHeight="1">
      <c r="A27" s="23"/>
      <c r="B27" s="135" t="s">
        <v>167</v>
      </c>
      <c r="C27" s="227"/>
      <c r="D27" s="115">
        <f t="shared" si="8"/>
        <v>2</v>
      </c>
      <c r="E27" s="52">
        <f t="shared" si="9"/>
        <v>2</v>
      </c>
      <c r="F27" s="52">
        <f t="shared" si="10"/>
        <v>0</v>
      </c>
      <c r="G27" s="52">
        <f t="shared" si="11"/>
        <v>57</v>
      </c>
      <c r="H27" s="53">
        <f t="shared" si="12"/>
        <v>38</v>
      </c>
      <c r="I27" s="52"/>
      <c r="J27" s="54">
        <f t="shared" si="13"/>
        <v>28.5</v>
      </c>
      <c r="K27" s="52">
        <f t="shared" si="14"/>
      </c>
      <c r="L27" s="29"/>
      <c r="M27" s="55">
        <f t="shared" si="15"/>
        <v>37</v>
      </c>
      <c r="N27" s="69"/>
      <c r="O27" s="58"/>
      <c r="P27" s="59"/>
      <c r="Q27" s="60"/>
      <c r="R27" s="58"/>
      <c r="S27" s="59"/>
      <c r="T27" s="60"/>
      <c r="U27" s="58">
        <v>38</v>
      </c>
      <c r="V27" s="59"/>
      <c r="W27" s="61"/>
      <c r="X27" s="58"/>
      <c r="Y27" s="59"/>
      <c r="Z27" s="62"/>
      <c r="AA27" s="58"/>
      <c r="AB27" s="59"/>
      <c r="AC27" s="63"/>
      <c r="AD27" s="58">
        <v>19</v>
      </c>
      <c r="AE27" s="59"/>
      <c r="AF27" s="61"/>
      <c r="AG27" s="58"/>
      <c r="AH27" s="59"/>
      <c r="AI27" s="63"/>
      <c r="AJ27" s="58"/>
      <c r="AK27" s="59"/>
      <c r="AL27" s="63"/>
      <c r="AM27" s="58"/>
      <c r="AN27" s="59"/>
      <c r="AO27" s="63"/>
      <c r="AP27" s="58"/>
      <c r="AQ27" s="59"/>
      <c r="AR27" s="63"/>
      <c r="AS27" s="58"/>
      <c r="AT27" s="59"/>
      <c r="AU27" s="63"/>
      <c r="AV27" s="58"/>
      <c r="AW27" s="59"/>
      <c r="AX27" s="63"/>
      <c r="AY27" s="58"/>
      <c r="AZ27" s="59"/>
      <c r="BA27" s="63"/>
      <c r="BB27" s="58"/>
      <c r="BC27" s="59"/>
      <c r="BD27" s="63"/>
      <c r="BE27" s="58"/>
      <c r="BF27" s="59"/>
      <c r="BG27" s="63"/>
      <c r="BH27" s="58"/>
      <c r="BI27" s="59"/>
      <c r="BJ27" s="63"/>
      <c r="BK27" s="58"/>
      <c r="BL27" s="59"/>
      <c r="BM27" s="64"/>
      <c r="BN27" s="58"/>
      <c r="BO27" s="59"/>
      <c r="BP27" s="65"/>
      <c r="BQ27" s="58"/>
      <c r="BR27" s="59"/>
      <c r="BS27" s="64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68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</row>
    <row r="28" spans="1:144" s="26" customFormat="1" ht="13.5" customHeight="1">
      <c r="A28" s="23"/>
      <c r="B28" s="135" t="s">
        <v>181</v>
      </c>
      <c r="C28" s="143" t="s">
        <v>34</v>
      </c>
      <c r="D28" s="115">
        <f t="shared" si="8"/>
        <v>1</v>
      </c>
      <c r="E28" s="52">
        <f t="shared" si="9"/>
        <v>1</v>
      </c>
      <c r="F28" s="52">
        <f t="shared" si="10"/>
        <v>0</v>
      </c>
      <c r="G28" s="52">
        <f t="shared" si="11"/>
        <v>19</v>
      </c>
      <c r="H28" s="53">
        <f t="shared" si="12"/>
        <v>19</v>
      </c>
      <c r="I28" s="52"/>
      <c r="J28" s="54">
        <f t="shared" si="13"/>
        <v>19</v>
      </c>
      <c r="K28" s="52">
        <f t="shared" si="14"/>
      </c>
      <c r="L28" s="29"/>
      <c r="M28" s="55">
        <f t="shared" si="15"/>
        <v>9</v>
      </c>
      <c r="N28" s="69"/>
      <c r="O28" s="58"/>
      <c r="P28" s="59"/>
      <c r="Q28" s="60"/>
      <c r="R28" s="58"/>
      <c r="S28" s="59"/>
      <c r="T28" s="60"/>
      <c r="U28" s="58"/>
      <c r="V28" s="59"/>
      <c r="W28" s="61"/>
      <c r="X28" s="58"/>
      <c r="Y28" s="59"/>
      <c r="Z28" s="62"/>
      <c r="AA28" s="58"/>
      <c r="AB28" s="59"/>
      <c r="AC28" s="63"/>
      <c r="AD28" s="58"/>
      <c r="AE28" s="59"/>
      <c r="AF28" s="61"/>
      <c r="AG28" s="58"/>
      <c r="AH28" s="59"/>
      <c r="AI28" s="63"/>
      <c r="AJ28" s="58"/>
      <c r="AK28" s="59"/>
      <c r="AL28" s="63"/>
      <c r="AM28" s="58"/>
      <c r="AN28" s="59"/>
      <c r="AO28" s="63"/>
      <c r="AP28" s="58"/>
      <c r="AQ28" s="59"/>
      <c r="AR28" s="63"/>
      <c r="AS28" s="58"/>
      <c r="AT28" s="59"/>
      <c r="AU28" s="63"/>
      <c r="AV28" s="58"/>
      <c r="AW28" s="59"/>
      <c r="AX28" s="63"/>
      <c r="AY28" s="58"/>
      <c r="AZ28" s="59"/>
      <c r="BA28" s="63"/>
      <c r="BB28" s="58"/>
      <c r="BC28" s="59"/>
      <c r="BD28" s="63"/>
      <c r="BE28" s="58"/>
      <c r="BF28" s="59"/>
      <c r="BG28" s="63"/>
      <c r="BH28" s="58"/>
      <c r="BI28" s="59"/>
      <c r="BJ28" s="63"/>
      <c r="BK28" s="58"/>
      <c r="BL28" s="59"/>
      <c r="BM28" s="64"/>
      <c r="BN28" s="58"/>
      <c r="BO28" s="59"/>
      <c r="BP28" s="65"/>
      <c r="BQ28" s="58">
        <v>19</v>
      </c>
      <c r="BR28" s="59"/>
      <c r="BS28" s="64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68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</row>
    <row r="29" spans="1:144" s="26" customFormat="1" ht="13.5" customHeight="1">
      <c r="A29" s="23"/>
      <c r="B29" s="135" t="s">
        <v>69</v>
      </c>
      <c r="C29" s="143" t="s">
        <v>38</v>
      </c>
      <c r="D29" s="115">
        <f t="shared" si="8"/>
        <v>8</v>
      </c>
      <c r="E29" s="52">
        <f t="shared" si="9"/>
        <v>5</v>
      </c>
      <c r="F29" s="52">
        <f t="shared" si="10"/>
        <v>1</v>
      </c>
      <c r="G29" s="52">
        <f t="shared" si="11"/>
        <v>73</v>
      </c>
      <c r="H29" s="53">
        <f t="shared" si="12"/>
        <v>27</v>
      </c>
      <c r="I29" s="52"/>
      <c r="J29" s="54">
        <f t="shared" si="13"/>
        <v>18.25</v>
      </c>
      <c r="K29" s="52">
        <f t="shared" si="14"/>
      </c>
      <c r="L29" s="29"/>
      <c r="M29" s="55">
        <f t="shared" si="15"/>
        <v>33</v>
      </c>
      <c r="N29" s="69"/>
      <c r="O29" s="58">
        <v>0</v>
      </c>
      <c r="P29" s="59"/>
      <c r="Q29" s="60"/>
      <c r="R29" s="58">
        <v>27</v>
      </c>
      <c r="S29" s="59"/>
      <c r="T29" s="60"/>
      <c r="U29" s="58"/>
      <c r="V29" s="59"/>
      <c r="W29" s="61"/>
      <c r="X29" s="58">
        <v>17</v>
      </c>
      <c r="Y29" s="59"/>
      <c r="Z29" s="62"/>
      <c r="AA29" s="58">
        <v>16</v>
      </c>
      <c r="AB29" s="59" t="s">
        <v>159</v>
      </c>
      <c r="AC29" s="63"/>
      <c r="AD29" s="58" t="s">
        <v>160</v>
      </c>
      <c r="AE29" s="59"/>
      <c r="AF29" s="61"/>
      <c r="AG29" s="58"/>
      <c r="AH29" s="59"/>
      <c r="AI29" s="63"/>
      <c r="AJ29" s="58"/>
      <c r="AK29" s="59"/>
      <c r="AL29" s="63"/>
      <c r="AM29" s="58"/>
      <c r="AN29" s="59"/>
      <c r="AO29" s="63"/>
      <c r="AP29" s="58"/>
      <c r="AQ29" s="59"/>
      <c r="AR29" s="63"/>
      <c r="AS29" s="58"/>
      <c r="AT29" s="59"/>
      <c r="AU29" s="63"/>
      <c r="AV29" s="58"/>
      <c r="AW29" s="59"/>
      <c r="AX29" s="63"/>
      <c r="AY29" s="58" t="s">
        <v>160</v>
      </c>
      <c r="AZ29" s="59"/>
      <c r="BA29" s="63"/>
      <c r="BB29" s="58">
        <v>13</v>
      </c>
      <c r="BC29" s="59"/>
      <c r="BD29" s="63"/>
      <c r="BE29" s="58"/>
      <c r="BF29" s="59"/>
      <c r="BG29" s="63"/>
      <c r="BH29" s="58"/>
      <c r="BI29" s="59"/>
      <c r="BJ29" s="63"/>
      <c r="BK29" s="58" t="s">
        <v>160</v>
      </c>
      <c r="BL29" s="59"/>
      <c r="BM29" s="64"/>
      <c r="BN29" s="58"/>
      <c r="BO29" s="59"/>
      <c r="BP29" s="65"/>
      <c r="BQ29" s="58"/>
      <c r="BR29" s="59"/>
      <c r="BS29" s="64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68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</row>
    <row r="30" spans="1:144" s="26" customFormat="1" ht="13.5" customHeight="1">
      <c r="A30" s="23"/>
      <c r="B30" s="135" t="s">
        <v>155</v>
      </c>
      <c r="C30" s="143" t="s">
        <v>38</v>
      </c>
      <c r="D30" s="115">
        <f t="shared" si="8"/>
        <v>3</v>
      </c>
      <c r="E30" s="52">
        <f t="shared" si="9"/>
        <v>3</v>
      </c>
      <c r="F30" s="52">
        <f t="shared" si="10"/>
        <v>0</v>
      </c>
      <c r="G30" s="52">
        <f t="shared" si="11"/>
        <v>50</v>
      </c>
      <c r="H30" s="53">
        <f t="shared" si="12"/>
        <v>34</v>
      </c>
      <c r="I30" s="52"/>
      <c r="J30" s="54">
        <f t="shared" si="13"/>
        <v>16.666666666666668</v>
      </c>
      <c r="K30" s="52">
        <f t="shared" si="14"/>
      </c>
      <c r="L30" s="29"/>
      <c r="M30" s="55">
        <f t="shared" si="15"/>
        <v>20</v>
      </c>
      <c r="N30" s="69"/>
      <c r="O30" s="58">
        <v>34</v>
      </c>
      <c r="P30" s="59"/>
      <c r="Q30" s="60"/>
      <c r="R30" s="58">
        <v>6</v>
      </c>
      <c r="S30" s="59"/>
      <c r="T30" s="60"/>
      <c r="U30" s="58"/>
      <c r="V30" s="59"/>
      <c r="W30" s="61"/>
      <c r="X30" s="58"/>
      <c r="Y30" s="59"/>
      <c r="Z30" s="62"/>
      <c r="AA30" s="58"/>
      <c r="AB30" s="59"/>
      <c r="AC30" s="63"/>
      <c r="AD30" s="58"/>
      <c r="AE30" s="59"/>
      <c r="AF30" s="61"/>
      <c r="AG30" s="58"/>
      <c r="AH30" s="59"/>
      <c r="AI30" s="63"/>
      <c r="AJ30" s="58"/>
      <c r="AK30" s="59"/>
      <c r="AL30" s="63"/>
      <c r="AM30" s="58"/>
      <c r="AN30" s="59"/>
      <c r="AO30" s="63"/>
      <c r="AP30" s="58"/>
      <c r="AQ30" s="59"/>
      <c r="AR30" s="63"/>
      <c r="AS30" s="58"/>
      <c r="AT30" s="59"/>
      <c r="AU30" s="63"/>
      <c r="AV30" s="58"/>
      <c r="AW30" s="59"/>
      <c r="AX30" s="63"/>
      <c r="AY30" s="58"/>
      <c r="AZ30" s="59"/>
      <c r="BA30" s="63"/>
      <c r="BB30" s="58"/>
      <c r="BC30" s="59"/>
      <c r="BD30" s="63"/>
      <c r="BE30" s="58"/>
      <c r="BF30" s="59"/>
      <c r="BG30" s="63"/>
      <c r="BH30" s="58"/>
      <c r="BI30" s="59"/>
      <c r="BJ30" s="63"/>
      <c r="BK30" s="58"/>
      <c r="BL30" s="59"/>
      <c r="BM30" s="64"/>
      <c r="BN30" s="58"/>
      <c r="BO30" s="59"/>
      <c r="BP30" s="65"/>
      <c r="BQ30" s="58">
        <v>10</v>
      </c>
      <c r="BR30" s="59"/>
      <c r="BS30" s="64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68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s="26" customFormat="1" ht="13.5" customHeight="1">
      <c r="A31" s="23"/>
      <c r="B31" s="135" t="s">
        <v>176</v>
      </c>
      <c r="C31" s="143" t="s">
        <v>38</v>
      </c>
      <c r="D31" s="115">
        <f t="shared" si="8"/>
        <v>2</v>
      </c>
      <c r="E31" s="52">
        <f t="shared" si="9"/>
        <v>2</v>
      </c>
      <c r="F31" s="52">
        <f t="shared" si="10"/>
        <v>1</v>
      </c>
      <c r="G31" s="52">
        <f t="shared" si="11"/>
        <v>60</v>
      </c>
      <c r="H31" s="53">
        <f t="shared" si="12"/>
        <v>45</v>
      </c>
      <c r="I31" s="52" t="s">
        <v>183</v>
      </c>
      <c r="J31" s="54">
        <f t="shared" si="13"/>
        <v>60</v>
      </c>
      <c r="K31" s="52">
        <f t="shared" si="14"/>
      </c>
      <c r="L31" s="29"/>
      <c r="M31" s="55">
        <f t="shared" si="15"/>
        <v>50</v>
      </c>
      <c r="N31" s="69"/>
      <c r="O31" s="58"/>
      <c r="P31" s="59"/>
      <c r="Q31" s="60"/>
      <c r="R31" s="58"/>
      <c r="S31" s="59"/>
      <c r="T31" s="60"/>
      <c r="U31" s="58">
        <v>45</v>
      </c>
      <c r="V31" s="59" t="s">
        <v>159</v>
      </c>
      <c r="W31" s="61"/>
      <c r="X31" s="58"/>
      <c r="Y31" s="59"/>
      <c r="Z31" s="62"/>
      <c r="AA31" s="58"/>
      <c r="AB31" s="59"/>
      <c r="AC31" s="63"/>
      <c r="AD31" s="58"/>
      <c r="AE31" s="59"/>
      <c r="AF31" s="61"/>
      <c r="AG31" s="58"/>
      <c r="AH31" s="59"/>
      <c r="AI31" s="63"/>
      <c r="AJ31" s="58"/>
      <c r="AK31" s="59"/>
      <c r="AL31" s="63"/>
      <c r="AM31" s="58"/>
      <c r="AN31" s="59"/>
      <c r="AO31" s="63"/>
      <c r="AP31" s="58"/>
      <c r="AQ31" s="59"/>
      <c r="AR31" s="63"/>
      <c r="AS31" s="58"/>
      <c r="AT31" s="59"/>
      <c r="AU31" s="63"/>
      <c r="AV31" s="58"/>
      <c r="AW31" s="59"/>
      <c r="AX31" s="63"/>
      <c r="AY31" s="58"/>
      <c r="AZ31" s="59"/>
      <c r="BA31" s="63"/>
      <c r="BB31" s="58">
        <v>15</v>
      </c>
      <c r="BC31" s="59"/>
      <c r="BD31" s="63"/>
      <c r="BE31" s="58"/>
      <c r="BF31" s="59"/>
      <c r="BG31" s="63"/>
      <c r="BH31" s="58"/>
      <c r="BI31" s="59"/>
      <c r="BJ31" s="63"/>
      <c r="BK31" s="58"/>
      <c r="BL31" s="59"/>
      <c r="BM31" s="64"/>
      <c r="BN31" s="58"/>
      <c r="BO31" s="59"/>
      <c r="BP31" s="65"/>
      <c r="BQ31" s="58"/>
      <c r="BR31" s="59"/>
      <c r="BS31" s="64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68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144" s="26" customFormat="1" ht="13.5" customHeight="1">
      <c r="A32" s="23"/>
      <c r="B32" s="135" t="s">
        <v>154</v>
      </c>
      <c r="C32" s="143" t="s">
        <v>38</v>
      </c>
      <c r="D32" s="115">
        <f t="shared" si="8"/>
        <v>3</v>
      </c>
      <c r="E32" s="52">
        <f t="shared" si="9"/>
        <v>3</v>
      </c>
      <c r="F32" s="52">
        <f t="shared" si="10"/>
        <v>1</v>
      </c>
      <c r="G32" s="52">
        <f t="shared" si="11"/>
        <v>25</v>
      </c>
      <c r="H32" s="53">
        <f t="shared" si="12"/>
        <v>12</v>
      </c>
      <c r="I32" s="52"/>
      <c r="J32" s="54">
        <f t="shared" si="13"/>
        <v>12.5</v>
      </c>
      <c r="K32" s="52">
        <f t="shared" si="14"/>
      </c>
      <c r="L32" s="29"/>
      <c r="M32" s="55">
        <f t="shared" si="15"/>
        <v>5</v>
      </c>
      <c r="N32" s="69"/>
      <c r="O32" s="58"/>
      <c r="P32" s="59"/>
      <c r="Q32" s="60"/>
      <c r="R32" s="58"/>
      <c r="S32" s="59"/>
      <c r="T32" s="60"/>
      <c r="U32" s="58"/>
      <c r="V32" s="59"/>
      <c r="W32" s="61"/>
      <c r="X32" s="58"/>
      <c r="Y32" s="59"/>
      <c r="Z32" s="62"/>
      <c r="AA32" s="58"/>
      <c r="AB32" s="59"/>
      <c r="AC32" s="63"/>
      <c r="AD32" s="58"/>
      <c r="AE32" s="59"/>
      <c r="AF32" s="61"/>
      <c r="AG32" s="58"/>
      <c r="AH32" s="59"/>
      <c r="AI32" s="63"/>
      <c r="AJ32" s="58">
        <v>3</v>
      </c>
      <c r="AK32" s="59"/>
      <c r="AL32" s="63"/>
      <c r="AM32" s="58"/>
      <c r="AN32" s="59"/>
      <c r="AO32" s="63"/>
      <c r="AP32" s="58"/>
      <c r="AQ32" s="59"/>
      <c r="AR32" s="63"/>
      <c r="AS32" s="58"/>
      <c r="AT32" s="59"/>
      <c r="AU32" s="63"/>
      <c r="AV32" s="58"/>
      <c r="AW32" s="59"/>
      <c r="AX32" s="63"/>
      <c r="AY32" s="58">
        <v>10</v>
      </c>
      <c r="AZ32" s="59" t="s">
        <v>159</v>
      </c>
      <c r="BA32" s="63"/>
      <c r="BB32" s="58"/>
      <c r="BC32" s="59"/>
      <c r="BD32" s="63"/>
      <c r="BE32" s="58"/>
      <c r="BF32" s="59"/>
      <c r="BG32" s="63"/>
      <c r="BH32" s="58"/>
      <c r="BI32" s="59"/>
      <c r="BJ32" s="63"/>
      <c r="BK32" s="58"/>
      <c r="BL32" s="59"/>
      <c r="BM32" s="64"/>
      <c r="BN32" s="58"/>
      <c r="BO32" s="59"/>
      <c r="BP32" s="65"/>
      <c r="BQ32" s="58">
        <v>12</v>
      </c>
      <c r="BR32" s="59"/>
      <c r="BS32" s="64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68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</row>
    <row r="33" spans="1:144" s="26" customFormat="1" ht="13.5" customHeight="1">
      <c r="A33" s="23"/>
      <c r="B33" s="135" t="s">
        <v>157</v>
      </c>
      <c r="C33" s="179" t="s">
        <v>40</v>
      </c>
      <c r="D33" s="115">
        <f t="shared" si="8"/>
        <v>4</v>
      </c>
      <c r="E33" s="52">
        <f t="shared" si="9"/>
        <v>4</v>
      </c>
      <c r="F33" s="52">
        <f t="shared" si="10"/>
        <v>0</v>
      </c>
      <c r="G33" s="52">
        <f t="shared" si="11"/>
        <v>108</v>
      </c>
      <c r="H33" s="53">
        <f t="shared" si="12"/>
        <v>72</v>
      </c>
      <c r="I33" s="52"/>
      <c r="J33" s="54">
        <f t="shared" si="13"/>
        <v>27</v>
      </c>
      <c r="K33" s="52">
        <f t="shared" si="14"/>
      </c>
      <c r="L33" s="29"/>
      <c r="M33" s="55">
        <f t="shared" si="15"/>
        <v>68</v>
      </c>
      <c r="N33" s="23"/>
      <c r="O33" s="58"/>
      <c r="P33" s="59"/>
      <c r="Q33" s="60"/>
      <c r="R33" s="58"/>
      <c r="S33" s="59"/>
      <c r="T33" s="60"/>
      <c r="U33" s="58">
        <v>72</v>
      </c>
      <c r="V33" s="59"/>
      <c r="W33" s="61"/>
      <c r="X33" s="58"/>
      <c r="Y33" s="59"/>
      <c r="Z33" s="62"/>
      <c r="AA33" s="58">
        <v>23</v>
      </c>
      <c r="AB33" s="59"/>
      <c r="AC33" s="63"/>
      <c r="AD33" s="58">
        <v>4</v>
      </c>
      <c r="AE33" s="59"/>
      <c r="AF33" s="61"/>
      <c r="AG33" s="58"/>
      <c r="AH33" s="59"/>
      <c r="AI33" s="63"/>
      <c r="AJ33" s="58">
        <v>9</v>
      </c>
      <c r="AK33" s="59"/>
      <c r="AL33" s="63"/>
      <c r="AM33" s="58"/>
      <c r="AN33" s="59"/>
      <c r="AO33" s="63"/>
      <c r="AP33" s="58"/>
      <c r="AQ33" s="59"/>
      <c r="AR33" s="63"/>
      <c r="AS33" s="58"/>
      <c r="AT33" s="59"/>
      <c r="AU33" s="63"/>
      <c r="AV33" s="58"/>
      <c r="AW33" s="59"/>
      <c r="AX33" s="63"/>
      <c r="AY33" s="58"/>
      <c r="AZ33" s="59"/>
      <c r="BA33" s="63"/>
      <c r="BB33" s="58"/>
      <c r="BC33" s="59"/>
      <c r="BD33" s="63"/>
      <c r="BE33" s="58"/>
      <c r="BF33" s="59"/>
      <c r="BG33" s="63"/>
      <c r="BH33" s="58"/>
      <c r="BI33" s="59"/>
      <c r="BJ33" s="63"/>
      <c r="BK33" s="58"/>
      <c r="BL33" s="59"/>
      <c r="BM33" s="64"/>
      <c r="BN33" s="58"/>
      <c r="BO33" s="59"/>
      <c r="BP33" s="65"/>
      <c r="BQ33" s="58"/>
      <c r="BR33" s="59"/>
      <c r="BS33" s="64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68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</row>
    <row r="34" spans="1:144" s="26" customFormat="1" ht="13.5" customHeight="1">
      <c r="A34" s="23"/>
      <c r="B34" s="135" t="s">
        <v>289</v>
      </c>
      <c r="C34" s="179"/>
      <c r="D34" s="115">
        <f>COUNTA(O34,R34,U34,X34,AA34,AD34,AG34,AJ34,AM34,AP34,AS34,AV34,AY34,BB34,BE34,BH34,BK34,BN34,BQ34,BT34)</f>
        <v>1</v>
      </c>
      <c r="E34" s="52">
        <f>IF(COUNT(O34,R34,U34,X34,AA34,AD34,AG34,AJ34,AM34,AP34,AS34,AV34,AY34,BB34,BE34,BH34,BK34,BN34,BQ34,BT34)=0,"-",COUNT(O34,R34,U34,X34,AA34,AD34,AG34,AJ34,AM34,AP34,AS34,AV34,AY34,BB34,BE34,BH34,BK34,BN34,BQ34,BT34))</f>
        <v>1</v>
      </c>
      <c r="F34" s="52">
        <f>IF(E34="-","-",COUNTA(P34,S34,V34,Y34,AB34,AE34,AH34,AK34,AN34,AQ34,AT34,AW34,AZ34,BC34,BF34,BI34,BL34,BO34,BR34,BU34))</f>
        <v>1</v>
      </c>
      <c r="G34" s="52">
        <f>IF(E34="-","-",SUM(O34:BU34))</f>
        <v>29</v>
      </c>
      <c r="H34" s="53">
        <f>IF(E34="-","-",MAX(O34:BV34))</f>
        <v>29</v>
      </c>
      <c r="I34" s="52" t="s">
        <v>183</v>
      </c>
      <c r="J34" s="54">
        <f>IF(E34="-","-",IF(E34-F34=0,G34,G34/(E34-F34)))</f>
        <v>29</v>
      </c>
      <c r="K34" s="52" t="str">
        <f>IF(E34=0,"",IF(E34-F34=0,"*",""))</f>
        <v>*</v>
      </c>
      <c r="L34" s="29"/>
      <c r="M34" s="55">
        <f>IF(E34="-","-",G34-((E34-F34)*10))</f>
        <v>29</v>
      </c>
      <c r="N34" s="23"/>
      <c r="O34" s="58"/>
      <c r="P34" s="59"/>
      <c r="Q34" s="60"/>
      <c r="R34" s="58"/>
      <c r="S34" s="59"/>
      <c r="T34" s="60"/>
      <c r="U34" s="58">
        <v>29</v>
      </c>
      <c r="V34" s="59" t="s">
        <v>159</v>
      </c>
      <c r="W34" s="61"/>
      <c r="X34" s="58"/>
      <c r="Y34" s="59"/>
      <c r="Z34" s="62"/>
      <c r="AA34" s="58"/>
      <c r="AB34" s="59"/>
      <c r="AC34" s="63"/>
      <c r="AD34" s="58"/>
      <c r="AE34" s="59"/>
      <c r="AF34" s="61"/>
      <c r="AG34" s="58"/>
      <c r="AH34" s="59"/>
      <c r="AI34" s="63"/>
      <c r="AJ34" s="58"/>
      <c r="AK34" s="59"/>
      <c r="AL34" s="63"/>
      <c r="AM34" s="58"/>
      <c r="AN34" s="59"/>
      <c r="AO34" s="63"/>
      <c r="AP34" s="58"/>
      <c r="AQ34" s="59"/>
      <c r="AR34" s="63"/>
      <c r="AS34" s="58"/>
      <c r="AT34" s="59"/>
      <c r="AU34" s="63"/>
      <c r="AV34" s="58"/>
      <c r="AW34" s="59"/>
      <c r="AX34" s="63"/>
      <c r="AY34" s="58"/>
      <c r="AZ34" s="59"/>
      <c r="BA34" s="63"/>
      <c r="BB34" s="58"/>
      <c r="BC34" s="59"/>
      <c r="BD34" s="63"/>
      <c r="BE34" s="58"/>
      <c r="BF34" s="59"/>
      <c r="BG34" s="63"/>
      <c r="BH34" s="58"/>
      <c r="BI34" s="59"/>
      <c r="BJ34" s="63"/>
      <c r="BK34" s="58"/>
      <c r="BL34" s="59"/>
      <c r="BM34" s="64"/>
      <c r="BN34" s="58"/>
      <c r="BO34" s="59"/>
      <c r="BP34" s="65"/>
      <c r="BQ34" s="58"/>
      <c r="BR34" s="59"/>
      <c r="BS34" s="64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68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</row>
    <row r="35" spans="1:144" s="26" customFormat="1" ht="13.5" customHeight="1">
      <c r="A35" s="23"/>
      <c r="B35" s="135" t="s">
        <v>290</v>
      </c>
      <c r="C35" s="143" t="s">
        <v>34</v>
      </c>
      <c r="D35" s="115">
        <f>COUNTA(O35,R35,U35,X35,AA35,AD35,AG35,AJ35,AM35,AP35,AS35,AV35,AY35,BB35,BE35,BH35,BK35,BN35,BQ35,BT35)</f>
        <v>1</v>
      </c>
      <c r="E35" s="52" t="str">
        <f>IF(COUNT(O35,R35,U35,X35,AA35,AD35,AG35,AJ35,AM35,AP35,AS35,AV35,AY35,BB35,BE35,BH35,BK35,BN35,BQ35,BT35)=0,"-",COUNT(O35,R35,U35,X35,AA35,AD35,AG35,AJ35,AM35,AP35,AS35,AV35,AY35,BB35,BE35,BH35,BK35,BN35,BQ35,BT35))</f>
        <v>-</v>
      </c>
      <c r="F35" s="52" t="str">
        <f>IF(E35="-","-",COUNTA(P35,S35,V35,Y35,AB35,AE35,AH35,AK35,AN35,AQ35,AT35,AW35,AZ35,BC35,BF35,BI35,BL35,BO35,BR35,BU35))</f>
        <v>-</v>
      </c>
      <c r="G35" s="52" t="str">
        <f>IF(E35="-","-",SUM(O35:BU35))</f>
        <v>-</v>
      </c>
      <c r="H35" s="53" t="str">
        <f>IF(E35="-","-",MAX(O35:BV35))</f>
        <v>-</v>
      </c>
      <c r="I35" s="52"/>
      <c r="J35" s="54" t="str">
        <f>IF(E35="-","-",IF(E35-F35=0,G35,G35/(E35-F35)))</f>
        <v>-</v>
      </c>
      <c r="K35" s="52" t="e">
        <f>IF(E35=0,"",IF(E35-F35=0,"*",""))</f>
        <v>#VALUE!</v>
      </c>
      <c r="L35" s="29"/>
      <c r="M35" s="55" t="str">
        <f>IF(E35="-","-",G35-((E35-F35)*10))</f>
        <v>-</v>
      </c>
      <c r="N35" s="23"/>
      <c r="O35" s="58"/>
      <c r="P35" s="59"/>
      <c r="Q35" s="60"/>
      <c r="R35" s="58"/>
      <c r="S35" s="59"/>
      <c r="T35" s="60"/>
      <c r="U35" s="58" t="s">
        <v>160</v>
      </c>
      <c r="V35" s="59"/>
      <c r="W35" s="61"/>
      <c r="X35" s="58"/>
      <c r="Y35" s="59"/>
      <c r="Z35" s="62"/>
      <c r="AA35" s="58"/>
      <c r="AB35" s="59"/>
      <c r="AC35" s="63"/>
      <c r="AD35" s="58"/>
      <c r="AE35" s="59"/>
      <c r="AF35" s="61"/>
      <c r="AG35" s="58"/>
      <c r="AH35" s="59"/>
      <c r="AI35" s="63"/>
      <c r="AJ35" s="58"/>
      <c r="AK35" s="59"/>
      <c r="AL35" s="63"/>
      <c r="AM35" s="58"/>
      <c r="AN35" s="59"/>
      <c r="AO35" s="63"/>
      <c r="AP35" s="58"/>
      <c r="AQ35" s="59"/>
      <c r="AR35" s="63"/>
      <c r="AS35" s="58"/>
      <c r="AT35" s="59"/>
      <c r="AU35" s="63"/>
      <c r="AV35" s="58"/>
      <c r="AW35" s="59"/>
      <c r="AX35" s="63"/>
      <c r="AY35" s="58"/>
      <c r="AZ35" s="59"/>
      <c r="BA35" s="63"/>
      <c r="BB35" s="58"/>
      <c r="BC35" s="59"/>
      <c r="BD35" s="63"/>
      <c r="BE35" s="58"/>
      <c r="BF35" s="59"/>
      <c r="BG35" s="63"/>
      <c r="BH35" s="58"/>
      <c r="BI35" s="59"/>
      <c r="BJ35" s="63"/>
      <c r="BK35" s="58"/>
      <c r="BL35" s="59"/>
      <c r="BM35" s="64"/>
      <c r="BN35" s="58"/>
      <c r="BO35" s="59"/>
      <c r="BP35" s="65"/>
      <c r="BQ35" s="58"/>
      <c r="BR35" s="59"/>
      <c r="BS35" s="64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68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</row>
    <row r="36" spans="1:144" s="26" customFormat="1" ht="13.5" customHeight="1">
      <c r="A36" s="23"/>
      <c r="B36" s="135" t="s">
        <v>168</v>
      </c>
      <c r="C36" s="143" t="s">
        <v>34</v>
      </c>
      <c r="D36" s="115">
        <f t="shared" si="8"/>
        <v>2</v>
      </c>
      <c r="E36" s="52">
        <f t="shared" si="9"/>
        <v>1</v>
      </c>
      <c r="F36" s="52">
        <f t="shared" si="10"/>
        <v>1</v>
      </c>
      <c r="G36" s="52">
        <f t="shared" si="11"/>
        <v>10</v>
      </c>
      <c r="H36" s="53">
        <f t="shared" si="12"/>
        <v>10</v>
      </c>
      <c r="I36" s="52" t="s">
        <v>183</v>
      </c>
      <c r="J36" s="54">
        <f t="shared" si="13"/>
        <v>10</v>
      </c>
      <c r="K36" s="52" t="str">
        <f t="shared" si="14"/>
        <v>*</v>
      </c>
      <c r="L36" s="29"/>
      <c r="M36" s="55">
        <f t="shared" si="15"/>
        <v>10</v>
      </c>
      <c r="N36" s="69"/>
      <c r="O36" s="58"/>
      <c r="P36" s="59"/>
      <c r="Q36" s="60"/>
      <c r="R36" s="58"/>
      <c r="S36" s="59"/>
      <c r="T36" s="60"/>
      <c r="U36" s="58"/>
      <c r="V36" s="59"/>
      <c r="W36" s="61"/>
      <c r="X36" s="58"/>
      <c r="Y36" s="59"/>
      <c r="Z36" s="62"/>
      <c r="AA36" s="58"/>
      <c r="AB36" s="59"/>
      <c r="AC36" s="63"/>
      <c r="AD36" s="58"/>
      <c r="AE36" s="59"/>
      <c r="AF36" s="61"/>
      <c r="AG36" s="58">
        <v>10</v>
      </c>
      <c r="AH36" s="59" t="s">
        <v>159</v>
      </c>
      <c r="AI36" s="63"/>
      <c r="AJ36" s="58"/>
      <c r="AK36" s="59"/>
      <c r="AL36" s="63"/>
      <c r="AM36" s="58"/>
      <c r="AN36" s="59"/>
      <c r="AO36" s="63"/>
      <c r="AP36" s="58"/>
      <c r="AQ36" s="59"/>
      <c r="AR36" s="63"/>
      <c r="AS36" s="58"/>
      <c r="AT36" s="59"/>
      <c r="AU36" s="63"/>
      <c r="AV36" s="58" t="s">
        <v>160</v>
      </c>
      <c r="AW36" s="59"/>
      <c r="AX36" s="63"/>
      <c r="AY36" s="58"/>
      <c r="AZ36" s="59"/>
      <c r="BA36" s="63"/>
      <c r="BB36" s="58"/>
      <c r="BC36" s="59"/>
      <c r="BD36" s="63"/>
      <c r="BE36" s="58"/>
      <c r="BF36" s="59"/>
      <c r="BG36" s="63"/>
      <c r="BH36" s="58"/>
      <c r="BI36" s="59"/>
      <c r="BJ36" s="63"/>
      <c r="BK36" s="58"/>
      <c r="BL36" s="59"/>
      <c r="BM36" s="64"/>
      <c r="BN36" s="58"/>
      <c r="BO36" s="59"/>
      <c r="BP36" s="65"/>
      <c r="BQ36" s="58"/>
      <c r="BR36" s="59"/>
      <c r="BS36" s="64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68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</row>
    <row r="37" spans="1:144" s="26" customFormat="1" ht="13.5" customHeight="1">
      <c r="A37" s="23"/>
      <c r="B37" s="135" t="s">
        <v>178</v>
      </c>
      <c r="C37" s="143" t="s">
        <v>34</v>
      </c>
      <c r="D37" s="115">
        <f t="shared" si="8"/>
        <v>1</v>
      </c>
      <c r="E37" s="52">
        <f t="shared" si="9"/>
        <v>1</v>
      </c>
      <c r="F37" s="52">
        <f t="shared" si="10"/>
        <v>0</v>
      </c>
      <c r="G37" s="52">
        <f t="shared" si="11"/>
        <v>9</v>
      </c>
      <c r="H37" s="53">
        <f t="shared" si="12"/>
        <v>9</v>
      </c>
      <c r="I37" s="52"/>
      <c r="J37" s="54">
        <f t="shared" si="13"/>
        <v>9</v>
      </c>
      <c r="K37" s="52">
        <f t="shared" si="14"/>
      </c>
      <c r="L37" s="29"/>
      <c r="M37" s="55">
        <f t="shared" si="15"/>
        <v>-1</v>
      </c>
      <c r="N37" s="69"/>
      <c r="O37" s="58"/>
      <c r="P37" s="59"/>
      <c r="Q37" s="60"/>
      <c r="R37" s="58"/>
      <c r="S37" s="59"/>
      <c r="T37" s="60"/>
      <c r="U37" s="58"/>
      <c r="V37" s="59"/>
      <c r="W37" s="61"/>
      <c r="X37" s="58"/>
      <c r="Y37" s="59"/>
      <c r="Z37" s="62"/>
      <c r="AA37" s="58"/>
      <c r="AB37" s="59"/>
      <c r="AC37" s="63"/>
      <c r="AD37" s="58"/>
      <c r="AE37" s="59"/>
      <c r="AF37" s="61"/>
      <c r="AG37" s="58"/>
      <c r="AH37" s="59"/>
      <c r="AI37" s="63"/>
      <c r="AJ37" s="58"/>
      <c r="AK37" s="59"/>
      <c r="AL37" s="63"/>
      <c r="AM37" s="58"/>
      <c r="AN37" s="59"/>
      <c r="AO37" s="63"/>
      <c r="AP37" s="58"/>
      <c r="AQ37" s="59"/>
      <c r="AR37" s="63"/>
      <c r="AS37" s="58"/>
      <c r="AT37" s="59"/>
      <c r="AU37" s="63"/>
      <c r="AV37" s="58"/>
      <c r="AW37" s="59"/>
      <c r="AX37" s="63"/>
      <c r="AY37" s="58"/>
      <c r="AZ37" s="59"/>
      <c r="BA37" s="63"/>
      <c r="BB37" s="58"/>
      <c r="BC37" s="59"/>
      <c r="BD37" s="63"/>
      <c r="BE37" s="58">
        <v>9</v>
      </c>
      <c r="BF37" s="59"/>
      <c r="BG37" s="63"/>
      <c r="BH37" s="58"/>
      <c r="BI37" s="59"/>
      <c r="BJ37" s="63"/>
      <c r="BK37" s="58"/>
      <c r="BL37" s="59"/>
      <c r="BM37" s="64"/>
      <c r="BN37" s="58"/>
      <c r="BO37" s="59"/>
      <c r="BP37" s="65"/>
      <c r="BQ37" s="58"/>
      <c r="BR37" s="59"/>
      <c r="BS37" s="64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68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</row>
    <row r="38" spans="1:144" s="26" customFormat="1" ht="13.5" customHeight="1">
      <c r="A38" s="23"/>
      <c r="B38" s="135" t="s">
        <v>163</v>
      </c>
      <c r="C38" s="143"/>
      <c r="D38" s="115">
        <f t="shared" si="8"/>
        <v>2</v>
      </c>
      <c r="E38" s="52">
        <f t="shared" si="9"/>
        <v>1</v>
      </c>
      <c r="F38" s="52">
        <f t="shared" si="10"/>
        <v>0</v>
      </c>
      <c r="G38" s="52">
        <f t="shared" si="11"/>
        <v>9</v>
      </c>
      <c r="H38" s="53">
        <f t="shared" si="12"/>
        <v>9</v>
      </c>
      <c r="I38" s="52"/>
      <c r="J38" s="54">
        <f t="shared" si="13"/>
        <v>9</v>
      </c>
      <c r="K38" s="52">
        <f t="shared" si="14"/>
      </c>
      <c r="L38" s="29"/>
      <c r="M38" s="55">
        <f t="shared" si="15"/>
        <v>-1</v>
      </c>
      <c r="N38" s="69"/>
      <c r="O38" s="58"/>
      <c r="P38" s="59"/>
      <c r="Q38" s="60"/>
      <c r="R38" s="58"/>
      <c r="S38" s="59"/>
      <c r="T38" s="60"/>
      <c r="U38" s="58" t="s">
        <v>160</v>
      </c>
      <c r="V38" s="59"/>
      <c r="W38" s="61"/>
      <c r="X38" s="58"/>
      <c r="Y38" s="59"/>
      <c r="Z38" s="62"/>
      <c r="AA38" s="58">
        <v>9</v>
      </c>
      <c r="AB38" s="59"/>
      <c r="AC38" s="63"/>
      <c r="AD38" s="58"/>
      <c r="AE38" s="59"/>
      <c r="AF38" s="61"/>
      <c r="AG38" s="58"/>
      <c r="AH38" s="59"/>
      <c r="AI38" s="63"/>
      <c r="AJ38" s="58"/>
      <c r="AK38" s="59"/>
      <c r="AL38" s="63"/>
      <c r="AM38" s="58"/>
      <c r="AN38" s="59"/>
      <c r="AO38" s="63"/>
      <c r="AP38" s="58"/>
      <c r="AQ38" s="59"/>
      <c r="AR38" s="63"/>
      <c r="AS38" s="58"/>
      <c r="AT38" s="59"/>
      <c r="AU38" s="63"/>
      <c r="AV38" s="58"/>
      <c r="AW38" s="59"/>
      <c r="AX38" s="63"/>
      <c r="AY38" s="58"/>
      <c r="AZ38" s="59"/>
      <c r="BA38" s="63"/>
      <c r="BB38" s="58"/>
      <c r="BC38" s="59"/>
      <c r="BD38" s="63"/>
      <c r="BE38" s="58"/>
      <c r="BF38" s="59"/>
      <c r="BG38" s="63"/>
      <c r="BH38" s="58"/>
      <c r="BI38" s="59"/>
      <c r="BJ38" s="63"/>
      <c r="BK38" s="58"/>
      <c r="BL38" s="59"/>
      <c r="BM38" s="64"/>
      <c r="BN38" s="58"/>
      <c r="BO38" s="59"/>
      <c r="BP38" s="65"/>
      <c r="BQ38" s="58"/>
      <c r="BR38" s="59"/>
      <c r="BS38" s="64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68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</row>
    <row r="39" spans="1:144" s="26" customFormat="1" ht="13.5" customHeight="1">
      <c r="A39" s="23"/>
      <c r="B39" s="135" t="s">
        <v>47</v>
      </c>
      <c r="C39" s="143" t="s">
        <v>34</v>
      </c>
      <c r="D39" s="115">
        <f t="shared" si="8"/>
        <v>4</v>
      </c>
      <c r="E39" s="52">
        <f t="shared" si="9"/>
        <v>4</v>
      </c>
      <c r="F39" s="52">
        <f t="shared" si="10"/>
        <v>1</v>
      </c>
      <c r="G39" s="52">
        <f t="shared" si="11"/>
        <v>24</v>
      </c>
      <c r="H39" s="53">
        <f t="shared" si="12"/>
        <v>9</v>
      </c>
      <c r="I39" s="52"/>
      <c r="J39" s="54">
        <f t="shared" si="13"/>
        <v>8</v>
      </c>
      <c r="K39" s="52">
        <f t="shared" si="14"/>
      </c>
      <c r="L39" s="29"/>
      <c r="M39" s="55">
        <f t="shared" si="15"/>
        <v>-6</v>
      </c>
      <c r="N39" s="69"/>
      <c r="O39" s="58"/>
      <c r="P39" s="59"/>
      <c r="Q39" s="60"/>
      <c r="R39" s="58"/>
      <c r="S39" s="59"/>
      <c r="T39" s="60"/>
      <c r="U39" s="58"/>
      <c r="V39" s="59"/>
      <c r="W39" s="61"/>
      <c r="X39" s="58">
        <v>9</v>
      </c>
      <c r="Y39" s="59"/>
      <c r="Z39" s="62"/>
      <c r="AA39" s="58"/>
      <c r="AB39" s="59"/>
      <c r="AC39" s="63"/>
      <c r="AD39" s="58">
        <v>3</v>
      </c>
      <c r="AE39" s="59"/>
      <c r="AF39" s="61"/>
      <c r="AG39" s="58"/>
      <c r="AH39" s="59"/>
      <c r="AI39" s="63"/>
      <c r="AJ39" s="58"/>
      <c r="AK39" s="59"/>
      <c r="AL39" s="63"/>
      <c r="AM39" s="58">
        <v>6</v>
      </c>
      <c r="AN39" s="59" t="s">
        <v>159</v>
      </c>
      <c r="AO39" s="63"/>
      <c r="AP39" s="58"/>
      <c r="AQ39" s="59"/>
      <c r="AR39" s="63"/>
      <c r="AS39" s="58"/>
      <c r="AT39" s="59"/>
      <c r="AU39" s="63"/>
      <c r="AV39" s="58"/>
      <c r="AW39" s="59"/>
      <c r="AX39" s="63"/>
      <c r="AY39" s="58"/>
      <c r="AZ39" s="59"/>
      <c r="BA39" s="63"/>
      <c r="BB39" s="58"/>
      <c r="BC39" s="59"/>
      <c r="BD39" s="63"/>
      <c r="BE39" s="58">
        <v>6</v>
      </c>
      <c r="BF39" s="59"/>
      <c r="BG39" s="63"/>
      <c r="BH39" s="58"/>
      <c r="BI39" s="59"/>
      <c r="BJ39" s="63"/>
      <c r="BK39" s="58"/>
      <c r="BL39" s="59"/>
      <c r="BM39" s="64"/>
      <c r="BN39" s="58"/>
      <c r="BO39" s="59"/>
      <c r="BP39" s="65"/>
      <c r="BQ39" s="58"/>
      <c r="BR39" s="59"/>
      <c r="BS39" s="64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68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</row>
    <row r="40" spans="1:144" s="26" customFormat="1" ht="13.5" customHeight="1">
      <c r="A40" s="23"/>
      <c r="B40" s="135" t="s">
        <v>179</v>
      </c>
      <c r="C40" s="143" t="s">
        <v>34</v>
      </c>
      <c r="D40" s="115">
        <f t="shared" si="8"/>
        <v>1</v>
      </c>
      <c r="E40" s="52">
        <f t="shared" si="9"/>
        <v>1</v>
      </c>
      <c r="F40" s="52">
        <f t="shared" si="10"/>
        <v>0</v>
      </c>
      <c r="G40" s="52">
        <f t="shared" si="11"/>
        <v>6</v>
      </c>
      <c r="H40" s="53">
        <f t="shared" si="12"/>
        <v>6</v>
      </c>
      <c r="I40" s="52"/>
      <c r="J40" s="54">
        <f t="shared" si="13"/>
        <v>6</v>
      </c>
      <c r="K40" s="52">
        <f t="shared" si="14"/>
      </c>
      <c r="L40" s="29"/>
      <c r="M40" s="55">
        <f t="shared" si="15"/>
        <v>-4</v>
      </c>
      <c r="N40" s="69"/>
      <c r="O40" s="58"/>
      <c r="P40" s="59"/>
      <c r="Q40" s="60"/>
      <c r="R40" s="58"/>
      <c r="S40" s="59"/>
      <c r="T40" s="60"/>
      <c r="U40" s="58"/>
      <c r="V40" s="59"/>
      <c r="W40" s="61"/>
      <c r="X40" s="58"/>
      <c r="Y40" s="59"/>
      <c r="Z40" s="62"/>
      <c r="AA40" s="58"/>
      <c r="AB40" s="59"/>
      <c r="AC40" s="63"/>
      <c r="AD40" s="58"/>
      <c r="AE40" s="59"/>
      <c r="AF40" s="61"/>
      <c r="AG40" s="58"/>
      <c r="AH40" s="59"/>
      <c r="AI40" s="63"/>
      <c r="AJ40" s="58"/>
      <c r="AK40" s="59"/>
      <c r="AL40" s="63"/>
      <c r="AM40" s="58"/>
      <c r="AN40" s="59"/>
      <c r="AO40" s="63"/>
      <c r="AP40" s="58"/>
      <c r="AQ40" s="59"/>
      <c r="AR40" s="63"/>
      <c r="AS40" s="58"/>
      <c r="AT40" s="59"/>
      <c r="AU40" s="63"/>
      <c r="AV40" s="58"/>
      <c r="AW40" s="59"/>
      <c r="AX40" s="63"/>
      <c r="AY40" s="58"/>
      <c r="AZ40" s="59"/>
      <c r="BA40" s="63"/>
      <c r="BB40" s="58"/>
      <c r="BC40" s="59"/>
      <c r="BD40" s="63"/>
      <c r="BE40" s="58">
        <v>6</v>
      </c>
      <c r="BF40" s="59"/>
      <c r="BG40" s="63"/>
      <c r="BH40" s="58"/>
      <c r="BI40" s="59"/>
      <c r="BJ40" s="63"/>
      <c r="BK40" s="58"/>
      <c r="BL40" s="59"/>
      <c r="BM40" s="64"/>
      <c r="BN40" s="58"/>
      <c r="BO40" s="59"/>
      <c r="BP40" s="65"/>
      <c r="BQ40" s="58"/>
      <c r="BR40" s="59"/>
      <c r="BS40" s="64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68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</row>
    <row r="41" spans="1:144" s="26" customFormat="1" ht="13.5" customHeight="1">
      <c r="A41" s="23"/>
      <c r="B41" s="135" t="s">
        <v>73</v>
      </c>
      <c r="C41" s="143" t="s">
        <v>38</v>
      </c>
      <c r="D41" s="115">
        <f t="shared" si="8"/>
        <v>5</v>
      </c>
      <c r="E41" s="52">
        <f t="shared" si="9"/>
        <v>3</v>
      </c>
      <c r="F41" s="52">
        <f t="shared" si="10"/>
        <v>0</v>
      </c>
      <c r="G41" s="52">
        <f t="shared" si="11"/>
        <v>17</v>
      </c>
      <c r="H41" s="53">
        <f t="shared" si="12"/>
        <v>15</v>
      </c>
      <c r="I41" s="52"/>
      <c r="J41" s="54">
        <f t="shared" si="13"/>
        <v>5.666666666666667</v>
      </c>
      <c r="K41" s="52">
        <f t="shared" si="14"/>
      </c>
      <c r="L41" s="29"/>
      <c r="M41" s="55">
        <f t="shared" si="15"/>
        <v>-13</v>
      </c>
      <c r="N41" s="69"/>
      <c r="O41" s="58"/>
      <c r="P41" s="59"/>
      <c r="Q41" s="60"/>
      <c r="R41" s="58"/>
      <c r="S41" s="59"/>
      <c r="T41" s="60"/>
      <c r="U41" s="58"/>
      <c r="V41" s="59"/>
      <c r="W41" s="61"/>
      <c r="X41" s="58"/>
      <c r="Y41" s="59"/>
      <c r="Z41" s="62"/>
      <c r="AA41" s="58"/>
      <c r="AB41" s="59"/>
      <c r="AC41" s="63"/>
      <c r="AD41" s="58"/>
      <c r="AE41" s="59"/>
      <c r="AF41" s="61"/>
      <c r="AG41" s="58">
        <v>15</v>
      </c>
      <c r="AH41" s="59"/>
      <c r="AI41" s="63"/>
      <c r="AJ41" s="58">
        <v>2</v>
      </c>
      <c r="AK41" s="59"/>
      <c r="AL41" s="63"/>
      <c r="AM41" s="58"/>
      <c r="AN41" s="59"/>
      <c r="AO41" s="63"/>
      <c r="AP41" s="58" t="s">
        <v>160</v>
      </c>
      <c r="AQ41" s="59"/>
      <c r="AR41" s="63"/>
      <c r="AS41" s="58">
        <v>0</v>
      </c>
      <c r="AT41" s="59"/>
      <c r="AU41" s="63"/>
      <c r="AV41" s="58" t="s">
        <v>160</v>
      </c>
      <c r="AW41" s="59"/>
      <c r="AX41" s="63"/>
      <c r="AY41" s="58"/>
      <c r="AZ41" s="59"/>
      <c r="BA41" s="63"/>
      <c r="BB41" s="58"/>
      <c r="BC41" s="59"/>
      <c r="BD41" s="63"/>
      <c r="BE41" s="58"/>
      <c r="BF41" s="59"/>
      <c r="BG41" s="63"/>
      <c r="BH41" s="58"/>
      <c r="BI41" s="59"/>
      <c r="BJ41" s="63"/>
      <c r="BK41" s="58"/>
      <c r="BL41" s="59"/>
      <c r="BM41" s="64"/>
      <c r="BN41" s="58"/>
      <c r="BO41" s="59"/>
      <c r="BP41" s="65"/>
      <c r="BQ41" s="58"/>
      <c r="BR41" s="59"/>
      <c r="BS41" s="64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68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</row>
    <row r="42" spans="1:144" s="26" customFormat="1" ht="13.5" customHeight="1">
      <c r="A42" s="23"/>
      <c r="B42" s="135" t="s">
        <v>75</v>
      </c>
      <c r="C42" s="179" t="s">
        <v>34</v>
      </c>
      <c r="D42" s="115">
        <f t="shared" si="8"/>
        <v>12</v>
      </c>
      <c r="E42" s="52">
        <f t="shared" si="9"/>
        <v>5</v>
      </c>
      <c r="F42" s="52">
        <f t="shared" si="10"/>
        <v>2</v>
      </c>
      <c r="G42" s="52">
        <f t="shared" si="11"/>
        <v>16</v>
      </c>
      <c r="H42" s="53">
        <f t="shared" si="12"/>
        <v>5</v>
      </c>
      <c r="I42" s="52" t="s">
        <v>183</v>
      </c>
      <c r="J42" s="54">
        <f t="shared" si="13"/>
        <v>5.333333333333333</v>
      </c>
      <c r="K42" s="52">
        <f t="shared" si="14"/>
      </c>
      <c r="L42" s="29"/>
      <c r="M42" s="55">
        <f t="shared" si="15"/>
        <v>-14</v>
      </c>
      <c r="N42" s="69"/>
      <c r="O42" s="58">
        <v>5</v>
      </c>
      <c r="P42" s="59"/>
      <c r="Q42" s="60"/>
      <c r="R42" s="58" t="s">
        <v>160</v>
      </c>
      <c r="S42" s="59"/>
      <c r="T42" s="60"/>
      <c r="U42" s="58"/>
      <c r="V42" s="59"/>
      <c r="W42" s="61"/>
      <c r="X42" s="58" t="s">
        <v>160</v>
      </c>
      <c r="Y42" s="59"/>
      <c r="Z42" s="62"/>
      <c r="AA42" s="58"/>
      <c r="AB42" s="59"/>
      <c r="AC42" s="63"/>
      <c r="AD42" s="58" t="s">
        <v>160</v>
      </c>
      <c r="AE42" s="59"/>
      <c r="AF42" s="61"/>
      <c r="AG42" s="58">
        <v>5</v>
      </c>
      <c r="AH42" s="59" t="s">
        <v>159</v>
      </c>
      <c r="AI42" s="63"/>
      <c r="AJ42" s="58"/>
      <c r="AK42" s="59"/>
      <c r="AL42" s="63"/>
      <c r="AM42" s="58" t="s">
        <v>160</v>
      </c>
      <c r="AN42" s="59"/>
      <c r="AO42" s="63"/>
      <c r="AP42" s="58"/>
      <c r="AQ42" s="59"/>
      <c r="AR42" s="63"/>
      <c r="AS42" s="58">
        <v>0</v>
      </c>
      <c r="AT42" s="59"/>
      <c r="AU42" s="63"/>
      <c r="AV42" s="58" t="s">
        <v>160</v>
      </c>
      <c r="AW42" s="59"/>
      <c r="AX42" s="63"/>
      <c r="AY42" s="58"/>
      <c r="AZ42" s="59"/>
      <c r="BA42" s="63"/>
      <c r="BB42" s="58">
        <v>1</v>
      </c>
      <c r="BC42" s="59" t="s">
        <v>159</v>
      </c>
      <c r="BD42" s="63"/>
      <c r="BE42" s="58"/>
      <c r="BF42" s="59"/>
      <c r="BG42" s="63"/>
      <c r="BH42" s="58"/>
      <c r="BI42" s="59"/>
      <c r="BJ42" s="63"/>
      <c r="BK42" s="58" t="s">
        <v>160</v>
      </c>
      <c r="BL42" s="59"/>
      <c r="BM42" s="64"/>
      <c r="BN42" s="58" t="s">
        <v>160</v>
      </c>
      <c r="BO42" s="59"/>
      <c r="BP42" s="65"/>
      <c r="BQ42" s="58">
        <v>5</v>
      </c>
      <c r="BR42" s="59"/>
      <c r="BS42" s="64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68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</row>
    <row r="43" spans="1:144" s="26" customFormat="1" ht="13.5" customHeight="1">
      <c r="A43" s="23"/>
      <c r="B43" s="135" t="s">
        <v>158</v>
      </c>
      <c r="C43" s="143" t="s">
        <v>38</v>
      </c>
      <c r="D43" s="115">
        <f t="shared" si="8"/>
        <v>5</v>
      </c>
      <c r="E43" s="52">
        <f t="shared" si="9"/>
        <v>4</v>
      </c>
      <c r="F43" s="52">
        <f t="shared" si="10"/>
        <v>1</v>
      </c>
      <c r="G43" s="52">
        <f t="shared" si="11"/>
        <v>15</v>
      </c>
      <c r="H43" s="53">
        <f t="shared" si="12"/>
        <v>7</v>
      </c>
      <c r="I43" s="52"/>
      <c r="J43" s="54">
        <f t="shared" si="13"/>
        <v>5</v>
      </c>
      <c r="K43" s="52">
        <f t="shared" si="14"/>
      </c>
      <c r="L43" s="29"/>
      <c r="M43" s="55">
        <f t="shared" si="15"/>
        <v>-15</v>
      </c>
      <c r="N43" s="69"/>
      <c r="O43" s="58">
        <v>0</v>
      </c>
      <c r="P43" s="59"/>
      <c r="Q43" s="60"/>
      <c r="R43" s="58">
        <v>7</v>
      </c>
      <c r="S43" s="59" t="s">
        <v>159</v>
      </c>
      <c r="T43" s="60"/>
      <c r="U43" s="58"/>
      <c r="V43" s="59"/>
      <c r="W43" s="61"/>
      <c r="X43" s="58" t="s">
        <v>160</v>
      </c>
      <c r="Y43" s="59"/>
      <c r="Z43" s="62"/>
      <c r="AA43" s="58">
        <v>7</v>
      </c>
      <c r="AB43" s="59"/>
      <c r="AC43" s="63"/>
      <c r="AD43" s="58"/>
      <c r="AE43" s="59"/>
      <c r="AF43" s="61"/>
      <c r="AG43" s="58"/>
      <c r="AH43" s="59"/>
      <c r="AI43" s="63"/>
      <c r="AJ43" s="58">
        <v>1</v>
      </c>
      <c r="AK43" s="59"/>
      <c r="AL43" s="63"/>
      <c r="AM43" s="58"/>
      <c r="AN43" s="59"/>
      <c r="AO43" s="63"/>
      <c r="AP43" s="58"/>
      <c r="AQ43" s="59"/>
      <c r="AR43" s="63"/>
      <c r="AS43" s="58"/>
      <c r="AT43" s="59"/>
      <c r="AU43" s="63"/>
      <c r="AV43" s="58"/>
      <c r="AW43" s="59"/>
      <c r="AX43" s="63"/>
      <c r="AY43" s="58"/>
      <c r="AZ43" s="59"/>
      <c r="BA43" s="63"/>
      <c r="BB43" s="58"/>
      <c r="BC43" s="59"/>
      <c r="BD43" s="63"/>
      <c r="BE43" s="58"/>
      <c r="BF43" s="59"/>
      <c r="BG43" s="63"/>
      <c r="BH43" s="58"/>
      <c r="BI43" s="59"/>
      <c r="BJ43" s="63"/>
      <c r="BK43" s="58"/>
      <c r="BL43" s="59"/>
      <c r="BM43" s="64"/>
      <c r="BN43" s="58"/>
      <c r="BO43" s="59"/>
      <c r="BP43" s="65"/>
      <c r="BQ43" s="58"/>
      <c r="BR43" s="59"/>
      <c r="BS43" s="64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68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</row>
    <row r="44" spans="1:144" s="26" customFormat="1" ht="13.5" customHeight="1">
      <c r="A44" s="23"/>
      <c r="B44" s="135" t="s">
        <v>72</v>
      </c>
      <c r="C44" s="143" t="s">
        <v>34</v>
      </c>
      <c r="D44" s="115">
        <f t="shared" si="8"/>
        <v>6</v>
      </c>
      <c r="E44" s="52">
        <f t="shared" si="9"/>
        <v>4</v>
      </c>
      <c r="F44" s="52">
        <f t="shared" si="10"/>
        <v>1</v>
      </c>
      <c r="G44" s="52">
        <f t="shared" si="11"/>
        <v>15</v>
      </c>
      <c r="H44" s="53">
        <f t="shared" si="12"/>
        <v>15</v>
      </c>
      <c r="I44" s="52"/>
      <c r="J44" s="54">
        <f t="shared" si="13"/>
        <v>5</v>
      </c>
      <c r="K44" s="52">
        <f t="shared" si="14"/>
      </c>
      <c r="L44" s="29"/>
      <c r="M44" s="55">
        <f t="shared" si="15"/>
        <v>-15</v>
      </c>
      <c r="N44" s="69"/>
      <c r="O44" s="58"/>
      <c r="P44" s="59"/>
      <c r="Q44" s="60"/>
      <c r="R44" s="58"/>
      <c r="S44" s="59"/>
      <c r="T44" s="60"/>
      <c r="U44" s="58"/>
      <c r="V44" s="59"/>
      <c r="W44" s="61"/>
      <c r="X44" s="58"/>
      <c r="Y44" s="59"/>
      <c r="Z44" s="62"/>
      <c r="AA44" s="58"/>
      <c r="AB44" s="59"/>
      <c r="AC44" s="63"/>
      <c r="AD44" s="58"/>
      <c r="AE44" s="59"/>
      <c r="AF44" s="61"/>
      <c r="AG44" s="58">
        <v>0</v>
      </c>
      <c r="AH44" s="59"/>
      <c r="AI44" s="63"/>
      <c r="AJ44" s="58"/>
      <c r="AK44" s="59"/>
      <c r="AL44" s="63"/>
      <c r="AM44" s="58"/>
      <c r="AN44" s="59"/>
      <c r="AO44" s="63"/>
      <c r="AP44" s="58" t="s">
        <v>160</v>
      </c>
      <c r="AQ44" s="59"/>
      <c r="AR44" s="63"/>
      <c r="AS44" s="58">
        <v>0</v>
      </c>
      <c r="AT44" s="59"/>
      <c r="AU44" s="63"/>
      <c r="AV44" s="58"/>
      <c r="AW44" s="59"/>
      <c r="AX44" s="63"/>
      <c r="AY44" s="58"/>
      <c r="AZ44" s="59"/>
      <c r="BA44" s="63"/>
      <c r="BB44" s="58"/>
      <c r="BC44" s="59"/>
      <c r="BD44" s="63"/>
      <c r="BE44" s="58">
        <v>0</v>
      </c>
      <c r="BF44" s="59" t="s">
        <v>159</v>
      </c>
      <c r="BG44" s="63"/>
      <c r="BH44" s="58" t="s">
        <v>160</v>
      </c>
      <c r="BI44" s="59"/>
      <c r="BJ44" s="63"/>
      <c r="BK44" s="58"/>
      <c r="BL44" s="59"/>
      <c r="BM44" s="64"/>
      <c r="BN44" s="58">
        <v>15</v>
      </c>
      <c r="BO44" s="59"/>
      <c r="BP44" s="65"/>
      <c r="BQ44" s="58"/>
      <c r="BR44" s="59"/>
      <c r="BS44" s="64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68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</row>
    <row r="45" spans="1:144" s="26" customFormat="1" ht="13.5" customHeight="1">
      <c r="A45" s="23"/>
      <c r="B45" s="135" t="s">
        <v>182</v>
      </c>
      <c r="C45" s="227"/>
      <c r="D45" s="115">
        <f t="shared" si="8"/>
        <v>2</v>
      </c>
      <c r="E45" s="52">
        <f t="shared" si="9"/>
        <v>1</v>
      </c>
      <c r="F45" s="52">
        <f t="shared" si="10"/>
        <v>0</v>
      </c>
      <c r="G45" s="52">
        <f t="shared" si="11"/>
        <v>5</v>
      </c>
      <c r="H45" s="53">
        <f t="shared" si="12"/>
        <v>5</v>
      </c>
      <c r="I45" s="52"/>
      <c r="J45" s="54">
        <f t="shared" si="13"/>
        <v>5</v>
      </c>
      <c r="K45" s="52">
        <f t="shared" si="14"/>
      </c>
      <c r="L45" s="29"/>
      <c r="M45" s="55">
        <f t="shared" si="15"/>
        <v>-5</v>
      </c>
      <c r="N45" s="69"/>
      <c r="O45" s="58"/>
      <c r="P45" s="59"/>
      <c r="Q45" s="60"/>
      <c r="R45" s="58"/>
      <c r="S45" s="59"/>
      <c r="T45" s="60"/>
      <c r="U45" s="58" t="s">
        <v>160</v>
      </c>
      <c r="V45" s="59"/>
      <c r="W45" s="61"/>
      <c r="X45" s="58"/>
      <c r="Y45" s="59"/>
      <c r="Z45" s="62"/>
      <c r="AA45" s="58"/>
      <c r="AB45" s="59"/>
      <c r="AC45" s="63"/>
      <c r="AD45" s="58"/>
      <c r="AE45" s="59"/>
      <c r="AF45" s="61"/>
      <c r="AG45" s="58"/>
      <c r="AH45" s="59"/>
      <c r="AI45" s="63"/>
      <c r="AJ45" s="58"/>
      <c r="AK45" s="59"/>
      <c r="AL45" s="63"/>
      <c r="AM45" s="58"/>
      <c r="AN45" s="59"/>
      <c r="AO45" s="63"/>
      <c r="AP45" s="58"/>
      <c r="AQ45" s="59"/>
      <c r="AR45" s="63"/>
      <c r="AS45" s="58"/>
      <c r="AT45" s="59"/>
      <c r="AU45" s="63"/>
      <c r="AV45" s="58"/>
      <c r="AW45" s="59"/>
      <c r="AX45" s="63"/>
      <c r="AY45" s="58"/>
      <c r="AZ45" s="59"/>
      <c r="BA45" s="63"/>
      <c r="BB45" s="58"/>
      <c r="BC45" s="59"/>
      <c r="BD45" s="63"/>
      <c r="BE45" s="58"/>
      <c r="BF45" s="59"/>
      <c r="BG45" s="63"/>
      <c r="BH45" s="58"/>
      <c r="BI45" s="59"/>
      <c r="BJ45" s="63"/>
      <c r="BK45" s="58"/>
      <c r="BL45" s="59"/>
      <c r="BM45" s="64"/>
      <c r="BN45" s="58"/>
      <c r="BO45" s="59"/>
      <c r="BP45" s="65"/>
      <c r="BQ45" s="58">
        <v>5</v>
      </c>
      <c r="BR45" s="59"/>
      <c r="BS45" s="64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68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</row>
    <row r="46" spans="1:144" s="26" customFormat="1" ht="13.5" customHeight="1">
      <c r="A46" s="23"/>
      <c r="B46" s="135" t="s">
        <v>172</v>
      </c>
      <c r="C46" s="179" t="s">
        <v>34</v>
      </c>
      <c r="D46" s="115">
        <f t="shared" si="8"/>
        <v>2</v>
      </c>
      <c r="E46" s="52">
        <f t="shared" si="9"/>
        <v>1</v>
      </c>
      <c r="F46" s="52">
        <f t="shared" si="10"/>
        <v>0</v>
      </c>
      <c r="G46" s="52">
        <f t="shared" si="11"/>
        <v>5</v>
      </c>
      <c r="H46" s="53">
        <f t="shared" si="12"/>
        <v>5</v>
      </c>
      <c r="I46" s="52"/>
      <c r="J46" s="54">
        <f t="shared" si="13"/>
        <v>5</v>
      </c>
      <c r="K46" s="52">
        <f t="shared" si="14"/>
      </c>
      <c r="L46" s="29"/>
      <c r="M46" s="55">
        <f t="shared" si="15"/>
        <v>-5</v>
      </c>
      <c r="N46" s="69"/>
      <c r="O46" s="58"/>
      <c r="P46" s="59"/>
      <c r="Q46" s="60"/>
      <c r="R46" s="58"/>
      <c r="S46" s="59"/>
      <c r="T46" s="60"/>
      <c r="U46" s="58"/>
      <c r="V46" s="59"/>
      <c r="W46" s="61"/>
      <c r="X46" s="58"/>
      <c r="Y46" s="59"/>
      <c r="Z46" s="62"/>
      <c r="AA46" s="58"/>
      <c r="AB46" s="59"/>
      <c r="AC46" s="63"/>
      <c r="AD46" s="58"/>
      <c r="AE46" s="59"/>
      <c r="AF46" s="61"/>
      <c r="AG46" s="58"/>
      <c r="AH46" s="59"/>
      <c r="AI46" s="63"/>
      <c r="AJ46" s="58"/>
      <c r="AK46" s="59"/>
      <c r="AL46" s="63"/>
      <c r="AM46" s="58"/>
      <c r="AN46" s="59"/>
      <c r="AO46" s="63"/>
      <c r="AP46" s="58" t="s">
        <v>160</v>
      </c>
      <c r="AQ46" s="59"/>
      <c r="AR46" s="63"/>
      <c r="AS46" s="58">
        <v>5</v>
      </c>
      <c r="AT46" s="59"/>
      <c r="AU46" s="63"/>
      <c r="AV46" s="58"/>
      <c r="AW46" s="59"/>
      <c r="AX46" s="63"/>
      <c r="AY46" s="58"/>
      <c r="AZ46" s="59"/>
      <c r="BA46" s="63"/>
      <c r="BB46" s="58"/>
      <c r="BC46" s="59"/>
      <c r="BD46" s="63"/>
      <c r="BE46" s="58"/>
      <c r="BF46" s="59"/>
      <c r="BG46" s="63"/>
      <c r="BH46" s="58"/>
      <c r="BI46" s="59"/>
      <c r="BJ46" s="63"/>
      <c r="BK46" s="58"/>
      <c r="BL46" s="59"/>
      <c r="BM46" s="64"/>
      <c r="BN46" s="58"/>
      <c r="BO46" s="59"/>
      <c r="BP46" s="65"/>
      <c r="BQ46" s="58"/>
      <c r="BR46" s="59"/>
      <c r="BS46" s="64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68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</row>
    <row r="47" spans="1:144" s="26" customFormat="1" ht="13.5" customHeight="1">
      <c r="A47" s="23"/>
      <c r="B47" s="135" t="s">
        <v>152</v>
      </c>
      <c r="C47" s="143" t="s">
        <v>38</v>
      </c>
      <c r="D47" s="115">
        <f t="shared" si="8"/>
        <v>4</v>
      </c>
      <c r="E47" s="52">
        <f t="shared" si="9"/>
        <v>2</v>
      </c>
      <c r="F47" s="52">
        <f t="shared" si="10"/>
        <v>0</v>
      </c>
      <c r="G47" s="52">
        <f t="shared" si="11"/>
        <v>9</v>
      </c>
      <c r="H47" s="53">
        <f t="shared" si="12"/>
        <v>9</v>
      </c>
      <c r="I47" s="52"/>
      <c r="J47" s="54">
        <f t="shared" si="13"/>
        <v>4.5</v>
      </c>
      <c r="K47" s="52">
        <f t="shared" si="14"/>
      </c>
      <c r="L47" s="29"/>
      <c r="M47" s="55">
        <f t="shared" si="15"/>
        <v>-11</v>
      </c>
      <c r="N47" s="69"/>
      <c r="O47" s="58"/>
      <c r="P47" s="59"/>
      <c r="Q47" s="60"/>
      <c r="R47" s="58"/>
      <c r="S47" s="59"/>
      <c r="T47" s="60"/>
      <c r="U47" s="58"/>
      <c r="V47" s="59"/>
      <c r="W47" s="61"/>
      <c r="X47" s="58"/>
      <c r="Y47" s="59"/>
      <c r="Z47" s="62"/>
      <c r="AA47" s="58"/>
      <c r="AB47" s="59"/>
      <c r="AC47" s="63"/>
      <c r="AD47" s="58"/>
      <c r="AE47" s="59"/>
      <c r="AF47" s="61"/>
      <c r="AG47" s="58"/>
      <c r="AH47" s="59"/>
      <c r="AI47" s="63"/>
      <c r="AJ47" s="58"/>
      <c r="AK47" s="59"/>
      <c r="AL47" s="63"/>
      <c r="AM47" s="58" t="s">
        <v>160</v>
      </c>
      <c r="AN47" s="59"/>
      <c r="AO47" s="63"/>
      <c r="AP47" s="58" t="s">
        <v>160</v>
      </c>
      <c r="AQ47" s="59"/>
      <c r="AR47" s="63"/>
      <c r="AS47" s="58">
        <v>0</v>
      </c>
      <c r="AT47" s="59"/>
      <c r="AU47" s="63"/>
      <c r="AV47" s="58"/>
      <c r="AW47" s="59"/>
      <c r="AX47" s="63"/>
      <c r="AY47" s="58"/>
      <c r="AZ47" s="59"/>
      <c r="BA47" s="63"/>
      <c r="BB47" s="58"/>
      <c r="BC47" s="59"/>
      <c r="BD47" s="63"/>
      <c r="BE47" s="58"/>
      <c r="BF47" s="59"/>
      <c r="BG47" s="63"/>
      <c r="BH47" s="58"/>
      <c r="BI47" s="59"/>
      <c r="BJ47" s="63"/>
      <c r="BK47" s="58">
        <v>9</v>
      </c>
      <c r="BL47" s="59"/>
      <c r="BM47" s="64"/>
      <c r="BN47" s="58"/>
      <c r="BO47" s="59"/>
      <c r="BP47" s="65"/>
      <c r="BQ47" s="58"/>
      <c r="BR47" s="59"/>
      <c r="BS47" s="64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68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</row>
    <row r="48" spans="1:144" s="26" customFormat="1" ht="13.5" customHeight="1">
      <c r="A48" s="23"/>
      <c r="B48" s="135" t="s">
        <v>146</v>
      </c>
      <c r="C48" s="143" t="s">
        <v>38</v>
      </c>
      <c r="D48" s="115">
        <f t="shared" si="8"/>
        <v>1</v>
      </c>
      <c r="E48" s="52">
        <f t="shared" si="9"/>
        <v>1</v>
      </c>
      <c r="F48" s="52">
        <f t="shared" si="10"/>
        <v>0</v>
      </c>
      <c r="G48" s="52">
        <f t="shared" si="11"/>
        <v>4</v>
      </c>
      <c r="H48" s="53">
        <f t="shared" si="12"/>
        <v>4</v>
      </c>
      <c r="I48" s="52"/>
      <c r="J48" s="54">
        <f t="shared" si="13"/>
        <v>4</v>
      </c>
      <c r="K48" s="52">
        <f t="shared" si="14"/>
      </c>
      <c r="L48" s="29"/>
      <c r="M48" s="55">
        <f t="shared" si="15"/>
        <v>-6</v>
      </c>
      <c r="N48" s="69"/>
      <c r="O48" s="58"/>
      <c r="P48" s="59"/>
      <c r="Q48" s="60"/>
      <c r="R48" s="58"/>
      <c r="S48" s="59"/>
      <c r="T48" s="60"/>
      <c r="U48" s="58"/>
      <c r="V48" s="59"/>
      <c r="W48" s="61"/>
      <c r="X48" s="58"/>
      <c r="Y48" s="59"/>
      <c r="Z48" s="62"/>
      <c r="AA48" s="58"/>
      <c r="AB48" s="59"/>
      <c r="AC48" s="63"/>
      <c r="AD48" s="58"/>
      <c r="AE48" s="59"/>
      <c r="AF48" s="61"/>
      <c r="AG48" s="58"/>
      <c r="AH48" s="59"/>
      <c r="AI48" s="63"/>
      <c r="AJ48" s="58"/>
      <c r="AK48" s="59"/>
      <c r="AL48" s="63"/>
      <c r="AM48" s="58"/>
      <c r="AN48" s="59"/>
      <c r="AO48" s="63"/>
      <c r="AP48" s="58"/>
      <c r="AQ48" s="59"/>
      <c r="AR48" s="63"/>
      <c r="AS48" s="58"/>
      <c r="AT48" s="59"/>
      <c r="AU48" s="63"/>
      <c r="AV48" s="58"/>
      <c r="AW48" s="59"/>
      <c r="AX48" s="63"/>
      <c r="AY48" s="58"/>
      <c r="AZ48" s="59"/>
      <c r="BA48" s="63"/>
      <c r="BB48" s="58">
        <v>4</v>
      </c>
      <c r="BC48" s="59"/>
      <c r="BD48" s="63"/>
      <c r="BE48" s="58"/>
      <c r="BF48" s="59"/>
      <c r="BG48" s="63"/>
      <c r="BH48" s="58"/>
      <c r="BI48" s="59"/>
      <c r="BJ48" s="63"/>
      <c r="BK48" s="58"/>
      <c r="BL48" s="59"/>
      <c r="BM48" s="64"/>
      <c r="BN48" s="58"/>
      <c r="BO48" s="59"/>
      <c r="BP48" s="65"/>
      <c r="BQ48" s="58"/>
      <c r="BR48" s="59"/>
      <c r="BS48" s="64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68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</row>
    <row r="49" spans="1:144" s="26" customFormat="1" ht="13.5" customHeight="1">
      <c r="A49" s="23"/>
      <c r="B49" s="135" t="s">
        <v>170</v>
      </c>
      <c r="C49" s="143" t="s">
        <v>34</v>
      </c>
      <c r="D49" s="115">
        <f t="shared" si="8"/>
        <v>2</v>
      </c>
      <c r="E49" s="52">
        <f t="shared" si="9"/>
        <v>1</v>
      </c>
      <c r="F49" s="52">
        <f t="shared" si="10"/>
        <v>0</v>
      </c>
      <c r="G49" s="52">
        <f t="shared" si="11"/>
        <v>2</v>
      </c>
      <c r="H49" s="53">
        <f t="shared" si="12"/>
        <v>2</v>
      </c>
      <c r="I49" s="52"/>
      <c r="J49" s="54">
        <f t="shared" si="13"/>
        <v>2</v>
      </c>
      <c r="K49" s="52">
        <f t="shared" si="14"/>
      </c>
      <c r="L49" s="29"/>
      <c r="M49" s="55">
        <f t="shared" si="15"/>
        <v>-8</v>
      </c>
      <c r="N49" s="69"/>
      <c r="O49" s="58"/>
      <c r="P49" s="59"/>
      <c r="Q49" s="60"/>
      <c r="R49" s="58"/>
      <c r="S49" s="59"/>
      <c r="T49" s="60"/>
      <c r="U49" s="58"/>
      <c r="V49" s="59"/>
      <c r="W49" s="61"/>
      <c r="X49" s="58"/>
      <c r="Y49" s="59"/>
      <c r="Z49" s="62"/>
      <c r="AA49" s="58"/>
      <c r="AB49" s="59"/>
      <c r="AC49" s="63"/>
      <c r="AD49" s="58"/>
      <c r="AE49" s="59"/>
      <c r="AF49" s="61"/>
      <c r="AG49" s="58"/>
      <c r="AH49" s="59"/>
      <c r="AI49" s="63"/>
      <c r="AJ49" s="58"/>
      <c r="AK49" s="59"/>
      <c r="AL49" s="63"/>
      <c r="AM49" s="58"/>
      <c r="AN49" s="59"/>
      <c r="AO49" s="63"/>
      <c r="AP49" s="58" t="s">
        <v>160</v>
      </c>
      <c r="AQ49" s="59"/>
      <c r="AR49" s="63"/>
      <c r="AS49" s="58">
        <v>2</v>
      </c>
      <c r="AT49" s="59"/>
      <c r="AU49" s="63"/>
      <c r="AV49" s="58"/>
      <c r="AW49" s="59"/>
      <c r="AX49" s="63"/>
      <c r="AY49" s="58"/>
      <c r="AZ49" s="59"/>
      <c r="BA49" s="63"/>
      <c r="BB49" s="58"/>
      <c r="BC49" s="59"/>
      <c r="BD49" s="63"/>
      <c r="BE49" s="58"/>
      <c r="BF49" s="59"/>
      <c r="BG49" s="63"/>
      <c r="BH49" s="58"/>
      <c r="BI49" s="59"/>
      <c r="BJ49" s="63"/>
      <c r="BK49" s="58"/>
      <c r="BL49" s="59"/>
      <c r="BM49" s="64"/>
      <c r="BN49" s="58"/>
      <c r="BO49" s="59"/>
      <c r="BP49" s="65"/>
      <c r="BQ49" s="58"/>
      <c r="BR49" s="59"/>
      <c r="BS49" s="64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68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</row>
    <row r="50" spans="1:144" s="26" customFormat="1" ht="13.5" customHeight="1">
      <c r="A50" s="23"/>
      <c r="B50" s="135" t="s">
        <v>177</v>
      </c>
      <c r="C50" s="181"/>
      <c r="D50" s="115">
        <f t="shared" si="8"/>
        <v>1</v>
      </c>
      <c r="E50" s="52">
        <f t="shared" si="9"/>
        <v>1</v>
      </c>
      <c r="F50" s="52">
        <f t="shared" si="10"/>
        <v>0</v>
      </c>
      <c r="G50" s="52">
        <f t="shared" si="11"/>
        <v>2</v>
      </c>
      <c r="H50" s="53">
        <f t="shared" si="12"/>
        <v>2</v>
      </c>
      <c r="I50" s="52"/>
      <c r="J50" s="54">
        <f t="shared" si="13"/>
        <v>2</v>
      </c>
      <c r="K50" s="52">
        <f t="shared" si="14"/>
      </c>
      <c r="L50" s="29"/>
      <c r="M50" s="55">
        <f t="shared" si="15"/>
        <v>-8</v>
      </c>
      <c r="N50" s="69"/>
      <c r="O50" s="58"/>
      <c r="P50" s="59"/>
      <c r="Q50" s="60"/>
      <c r="R50" s="58"/>
      <c r="S50" s="59"/>
      <c r="T50" s="60"/>
      <c r="U50" s="58"/>
      <c r="V50" s="59"/>
      <c r="W50" s="61"/>
      <c r="X50" s="58"/>
      <c r="Y50" s="59"/>
      <c r="Z50" s="62"/>
      <c r="AA50" s="58"/>
      <c r="AB50" s="59"/>
      <c r="AC50" s="63"/>
      <c r="AD50" s="58"/>
      <c r="AE50" s="59"/>
      <c r="AF50" s="61"/>
      <c r="AG50" s="58"/>
      <c r="AH50" s="59"/>
      <c r="AI50" s="63"/>
      <c r="AJ50" s="58"/>
      <c r="AK50" s="59"/>
      <c r="AL50" s="63"/>
      <c r="AM50" s="58"/>
      <c r="AN50" s="59"/>
      <c r="AO50" s="63"/>
      <c r="AP50" s="58"/>
      <c r="AQ50" s="59"/>
      <c r="AR50" s="63"/>
      <c r="AS50" s="58"/>
      <c r="AT50" s="59"/>
      <c r="AU50" s="63"/>
      <c r="AV50" s="58"/>
      <c r="AW50" s="59"/>
      <c r="AX50" s="63"/>
      <c r="AY50" s="58"/>
      <c r="AZ50" s="59"/>
      <c r="BA50" s="63"/>
      <c r="BB50" s="58">
        <v>2</v>
      </c>
      <c r="BC50" s="59"/>
      <c r="BD50" s="63"/>
      <c r="BE50" s="58"/>
      <c r="BF50" s="59"/>
      <c r="BG50" s="63"/>
      <c r="BH50" s="58"/>
      <c r="BI50" s="59"/>
      <c r="BJ50" s="63"/>
      <c r="BK50" s="58"/>
      <c r="BL50" s="59"/>
      <c r="BM50" s="64"/>
      <c r="BN50" s="58"/>
      <c r="BO50" s="59"/>
      <c r="BP50" s="65"/>
      <c r="BQ50" s="58"/>
      <c r="BR50" s="59"/>
      <c r="BS50" s="64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68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</row>
    <row r="51" spans="1:144" s="26" customFormat="1" ht="13.5" customHeight="1">
      <c r="A51" s="23"/>
      <c r="B51" s="135" t="s">
        <v>164</v>
      </c>
      <c r="C51" s="143"/>
      <c r="D51" s="115">
        <f t="shared" si="8"/>
        <v>3</v>
      </c>
      <c r="E51" s="52">
        <f t="shared" si="9"/>
        <v>2</v>
      </c>
      <c r="F51" s="52">
        <f t="shared" si="10"/>
        <v>0</v>
      </c>
      <c r="G51" s="52">
        <f t="shared" si="11"/>
        <v>1</v>
      </c>
      <c r="H51" s="53">
        <f t="shared" si="12"/>
        <v>1</v>
      </c>
      <c r="I51" s="52"/>
      <c r="J51" s="54">
        <f t="shared" si="13"/>
        <v>0.5</v>
      </c>
      <c r="K51" s="52">
        <f t="shared" si="14"/>
      </c>
      <c r="L51" s="29"/>
      <c r="M51" s="55">
        <f t="shared" si="15"/>
        <v>-19</v>
      </c>
      <c r="N51" s="69"/>
      <c r="O51" s="58"/>
      <c r="P51" s="59"/>
      <c r="Q51" s="60"/>
      <c r="R51" s="58"/>
      <c r="S51" s="59"/>
      <c r="T51" s="60"/>
      <c r="U51" s="58" t="s">
        <v>160</v>
      </c>
      <c r="V51" s="59"/>
      <c r="W51" s="61"/>
      <c r="X51" s="58"/>
      <c r="Y51" s="59"/>
      <c r="Z51" s="62"/>
      <c r="AA51" s="58">
        <v>0</v>
      </c>
      <c r="AB51" s="59"/>
      <c r="AC51" s="63"/>
      <c r="AD51" s="58"/>
      <c r="AE51" s="59"/>
      <c r="AF51" s="61"/>
      <c r="AG51" s="58"/>
      <c r="AH51" s="59"/>
      <c r="AI51" s="63"/>
      <c r="AJ51" s="58">
        <v>1</v>
      </c>
      <c r="AK51" s="59"/>
      <c r="AL51" s="63"/>
      <c r="AM51" s="58"/>
      <c r="AN51" s="59"/>
      <c r="AO51" s="63"/>
      <c r="AP51" s="58"/>
      <c r="AQ51" s="59"/>
      <c r="AR51" s="63"/>
      <c r="AS51" s="58"/>
      <c r="AT51" s="59"/>
      <c r="AU51" s="63"/>
      <c r="AV51" s="58"/>
      <c r="AW51" s="59"/>
      <c r="AX51" s="63"/>
      <c r="AY51" s="58"/>
      <c r="AZ51" s="59"/>
      <c r="BA51" s="63"/>
      <c r="BB51" s="58"/>
      <c r="BC51" s="59"/>
      <c r="BD51" s="63"/>
      <c r="BE51" s="58"/>
      <c r="BF51" s="59"/>
      <c r="BG51" s="63"/>
      <c r="BH51" s="58"/>
      <c r="BI51" s="59"/>
      <c r="BJ51" s="63"/>
      <c r="BK51" s="58"/>
      <c r="BL51" s="59"/>
      <c r="BM51" s="64"/>
      <c r="BN51" s="58"/>
      <c r="BO51" s="59"/>
      <c r="BP51" s="65"/>
      <c r="BQ51" s="58"/>
      <c r="BR51" s="59"/>
      <c r="BS51" s="64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68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</row>
    <row r="52" spans="1:144" s="26" customFormat="1" ht="13.5" customHeight="1">
      <c r="A52" s="23"/>
      <c r="B52" s="135" t="s">
        <v>180</v>
      </c>
      <c r="C52" s="181"/>
      <c r="D52" s="115">
        <f t="shared" si="8"/>
        <v>1</v>
      </c>
      <c r="E52" s="52">
        <f t="shared" si="9"/>
        <v>1</v>
      </c>
      <c r="F52" s="52">
        <f t="shared" si="10"/>
        <v>0</v>
      </c>
      <c r="G52" s="52">
        <f t="shared" si="11"/>
        <v>0</v>
      </c>
      <c r="H52" s="53">
        <f t="shared" si="12"/>
        <v>0</v>
      </c>
      <c r="I52" s="52"/>
      <c r="J52" s="54">
        <f t="shared" si="13"/>
        <v>0</v>
      </c>
      <c r="K52" s="52">
        <f t="shared" si="14"/>
      </c>
      <c r="L52" s="29"/>
      <c r="M52" s="55">
        <f t="shared" si="15"/>
        <v>-10</v>
      </c>
      <c r="N52" s="69"/>
      <c r="O52" s="58"/>
      <c r="P52" s="59"/>
      <c r="Q52" s="60"/>
      <c r="R52" s="58"/>
      <c r="S52" s="59"/>
      <c r="T52" s="60"/>
      <c r="U52" s="58"/>
      <c r="V52" s="59"/>
      <c r="W52" s="61"/>
      <c r="X52" s="58"/>
      <c r="Y52" s="59"/>
      <c r="Z52" s="62"/>
      <c r="AA52" s="58"/>
      <c r="AB52" s="59"/>
      <c r="AC52" s="63"/>
      <c r="AD52" s="58"/>
      <c r="AE52" s="59"/>
      <c r="AF52" s="61"/>
      <c r="AG52" s="58"/>
      <c r="AH52" s="59"/>
      <c r="AI52" s="63"/>
      <c r="AJ52" s="58"/>
      <c r="AK52" s="59"/>
      <c r="AL52" s="63"/>
      <c r="AM52" s="58"/>
      <c r="AN52" s="59"/>
      <c r="AO52" s="63"/>
      <c r="AP52" s="58"/>
      <c r="AQ52" s="59"/>
      <c r="AR52" s="63"/>
      <c r="AS52" s="58"/>
      <c r="AT52" s="59"/>
      <c r="AU52" s="63"/>
      <c r="AV52" s="58"/>
      <c r="AW52" s="59"/>
      <c r="AX52" s="63"/>
      <c r="AY52" s="58"/>
      <c r="AZ52" s="59"/>
      <c r="BA52" s="63"/>
      <c r="BB52" s="58"/>
      <c r="BC52" s="59"/>
      <c r="BD52" s="63"/>
      <c r="BE52" s="58"/>
      <c r="BF52" s="59"/>
      <c r="BG52" s="63"/>
      <c r="BH52" s="58"/>
      <c r="BI52" s="59"/>
      <c r="BJ52" s="63"/>
      <c r="BK52" s="58"/>
      <c r="BL52" s="59"/>
      <c r="BM52" s="64"/>
      <c r="BN52" s="58"/>
      <c r="BO52" s="59"/>
      <c r="BP52" s="65"/>
      <c r="BQ52" s="58">
        <v>0</v>
      </c>
      <c r="BR52" s="59"/>
      <c r="BS52" s="64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68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</row>
    <row r="53" spans="1:144" s="26" customFormat="1" ht="13.5" customHeight="1">
      <c r="A53" s="23"/>
      <c r="B53" s="135" t="s">
        <v>174</v>
      </c>
      <c r="C53" s="227"/>
      <c r="D53" s="115">
        <f t="shared" si="8"/>
        <v>1</v>
      </c>
      <c r="E53" s="52" t="str">
        <f t="shared" si="9"/>
        <v>-</v>
      </c>
      <c r="F53" s="52" t="str">
        <f t="shared" si="10"/>
        <v>-</v>
      </c>
      <c r="G53" s="52" t="str">
        <f t="shared" si="11"/>
        <v>-</v>
      </c>
      <c r="H53" s="53" t="str">
        <f t="shared" si="12"/>
        <v>-</v>
      </c>
      <c r="I53" s="52"/>
      <c r="J53" s="54" t="str">
        <f t="shared" si="13"/>
        <v>-</v>
      </c>
      <c r="K53" s="52" t="e">
        <f t="shared" si="14"/>
        <v>#VALUE!</v>
      </c>
      <c r="L53" s="29"/>
      <c r="M53" s="55" t="str">
        <f t="shared" si="15"/>
        <v>-</v>
      </c>
      <c r="N53" s="69"/>
      <c r="O53" s="58"/>
      <c r="P53" s="59"/>
      <c r="Q53" s="60"/>
      <c r="R53" s="58"/>
      <c r="S53" s="59"/>
      <c r="T53" s="60"/>
      <c r="U53" s="58"/>
      <c r="V53" s="59"/>
      <c r="W53" s="61"/>
      <c r="X53" s="58"/>
      <c r="Y53" s="59"/>
      <c r="Z53" s="62"/>
      <c r="AA53" s="58"/>
      <c r="AB53" s="59"/>
      <c r="AC53" s="63"/>
      <c r="AD53" s="58"/>
      <c r="AE53" s="59"/>
      <c r="AF53" s="61"/>
      <c r="AG53" s="58"/>
      <c r="AH53" s="59"/>
      <c r="AI53" s="63"/>
      <c r="AJ53" s="58"/>
      <c r="AK53" s="59"/>
      <c r="AL53" s="63"/>
      <c r="AM53" s="58"/>
      <c r="AN53" s="59"/>
      <c r="AO53" s="63"/>
      <c r="AP53" s="58"/>
      <c r="AQ53" s="59"/>
      <c r="AR53" s="63"/>
      <c r="AS53" s="58"/>
      <c r="AT53" s="59"/>
      <c r="AU53" s="63"/>
      <c r="AV53" s="58"/>
      <c r="AW53" s="59"/>
      <c r="AX53" s="63"/>
      <c r="AY53" s="58" t="s">
        <v>160</v>
      </c>
      <c r="AZ53" s="59"/>
      <c r="BA53" s="63"/>
      <c r="BB53" s="58"/>
      <c r="BC53" s="59"/>
      <c r="BD53" s="63"/>
      <c r="BE53" s="58"/>
      <c r="BF53" s="59"/>
      <c r="BG53" s="63"/>
      <c r="BH53" s="58"/>
      <c r="BI53" s="59"/>
      <c r="BJ53" s="63"/>
      <c r="BK53" s="58"/>
      <c r="BL53" s="59"/>
      <c r="BM53" s="64"/>
      <c r="BN53" s="58"/>
      <c r="BO53" s="59"/>
      <c r="BP53" s="65"/>
      <c r="BQ53" s="58"/>
      <c r="BR53" s="59"/>
      <c r="BS53" s="64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68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</row>
    <row r="54" spans="1:144" s="26" customFormat="1" ht="13.5" customHeight="1">
      <c r="A54" s="23"/>
      <c r="B54" s="135" t="s">
        <v>149</v>
      </c>
      <c r="C54" s="143" t="s">
        <v>34</v>
      </c>
      <c r="D54" s="115">
        <f t="shared" si="8"/>
        <v>1</v>
      </c>
      <c r="E54" s="52" t="str">
        <f t="shared" si="9"/>
        <v>-</v>
      </c>
      <c r="F54" s="52" t="str">
        <f t="shared" si="10"/>
        <v>-</v>
      </c>
      <c r="G54" s="52" t="str">
        <f t="shared" si="11"/>
        <v>-</v>
      </c>
      <c r="H54" s="53" t="str">
        <f t="shared" si="12"/>
        <v>-</v>
      </c>
      <c r="I54" s="52"/>
      <c r="J54" s="54" t="str">
        <f t="shared" si="13"/>
        <v>-</v>
      </c>
      <c r="K54" s="52" t="e">
        <f t="shared" si="14"/>
        <v>#VALUE!</v>
      </c>
      <c r="L54" s="29"/>
      <c r="M54" s="55" t="str">
        <f t="shared" si="15"/>
        <v>-</v>
      </c>
      <c r="N54" s="69"/>
      <c r="O54" s="58"/>
      <c r="P54" s="59"/>
      <c r="Q54" s="60"/>
      <c r="R54" s="58"/>
      <c r="S54" s="59"/>
      <c r="T54" s="60"/>
      <c r="U54" s="58"/>
      <c r="V54" s="59"/>
      <c r="W54" s="61"/>
      <c r="X54" s="58"/>
      <c r="Y54" s="59"/>
      <c r="Z54" s="62"/>
      <c r="AA54" s="58"/>
      <c r="AB54" s="59"/>
      <c r="AC54" s="63"/>
      <c r="AD54" s="58"/>
      <c r="AE54" s="59"/>
      <c r="AF54" s="61"/>
      <c r="AG54" s="58"/>
      <c r="AH54" s="59"/>
      <c r="AI54" s="63"/>
      <c r="AJ54" s="58"/>
      <c r="AK54" s="59"/>
      <c r="AL54" s="63"/>
      <c r="AM54" s="58"/>
      <c r="AN54" s="59"/>
      <c r="AO54" s="63"/>
      <c r="AP54" s="58"/>
      <c r="AQ54" s="59"/>
      <c r="AR54" s="63"/>
      <c r="AS54" s="58"/>
      <c r="AT54" s="59"/>
      <c r="AU54" s="63"/>
      <c r="AV54" s="58"/>
      <c r="AW54" s="59"/>
      <c r="AX54" s="63"/>
      <c r="AY54" s="58"/>
      <c r="AZ54" s="59"/>
      <c r="BA54" s="63"/>
      <c r="BB54" s="58"/>
      <c r="BC54" s="59"/>
      <c r="BD54" s="63"/>
      <c r="BE54" s="58"/>
      <c r="BF54" s="59"/>
      <c r="BG54" s="63"/>
      <c r="BH54" s="58"/>
      <c r="BI54" s="59"/>
      <c r="BJ54" s="63"/>
      <c r="BK54" s="58"/>
      <c r="BL54" s="59"/>
      <c r="BM54" s="64"/>
      <c r="BN54" s="58" t="s">
        <v>160</v>
      </c>
      <c r="BO54" s="59"/>
      <c r="BP54" s="65"/>
      <c r="BQ54" s="58"/>
      <c r="BR54" s="59"/>
      <c r="BS54" s="64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68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</row>
    <row r="55" spans="1:144" s="26" customFormat="1" ht="13.5" customHeight="1">
      <c r="A55" s="23"/>
      <c r="B55" s="135" t="s">
        <v>161</v>
      </c>
      <c r="C55" s="143" t="s">
        <v>38</v>
      </c>
      <c r="D55" s="115">
        <f t="shared" si="8"/>
        <v>1</v>
      </c>
      <c r="E55" s="52" t="str">
        <f t="shared" si="9"/>
        <v>-</v>
      </c>
      <c r="F55" s="52" t="str">
        <f t="shared" si="10"/>
        <v>-</v>
      </c>
      <c r="G55" s="52" t="str">
        <f t="shared" si="11"/>
        <v>-</v>
      </c>
      <c r="H55" s="53" t="str">
        <f t="shared" si="12"/>
        <v>-</v>
      </c>
      <c r="I55" s="52"/>
      <c r="J55" s="54" t="str">
        <f t="shared" si="13"/>
        <v>-</v>
      </c>
      <c r="K55" s="52" t="e">
        <f t="shared" si="14"/>
        <v>#VALUE!</v>
      </c>
      <c r="L55" s="29"/>
      <c r="M55" s="55" t="str">
        <f t="shared" si="15"/>
        <v>-</v>
      </c>
      <c r="N55" s="69"/>
      <c r="O55" s="58"/>
      <c r="P55" s="59"/>
      <c r="Q55" s="60"/>
      <c r="R55" s="58"/>
      <c r="S55" s="59"/>
      <c r="T55" s="60"/>
      <c r="U55" s="58"/>
      <c r="V55" s="59"/>
      <c r="W55" s="61"/>
      <c r="X55" s="58" t="s">
        <v>160</v>
      </c>
      <c r="Y55" s="59"/>
      <c r="Z55" s="62"/>
      <c r="AA55" s="58"/>
      <c r="AB55" s="59"/>
      <c r="AC55" s="63"/>
      <c r="AD55" s="58"/>
      <c r="AE55" s="59"/>
      <c r="AF55" s="61"/>
      <c r="AG55" s="58"/>
      <c r="AH55" s="59"/>
      <c r="AI55" s="63"/>
      <c r="AJ55" s="58"/>
      <c r="AK55" s="59"/>
      <c r="AL55" s="63"/>
      <c r="AM55" s="58"/>
      <c r="AN55" s="59"/>
      <c r="AO55" s="63"/>
      <c r="AP55" s="58"/>
      <c r="AQ55" s="59"/>
      <c r="AR55" s="63"/>
      <c r="AS55" s="58"/>
      <c r="AT55" s="59"/>
      <c r="AU55" s="63"/>
      <c r="AV55" s="58"/>
      <c r="AW55" s="59"/>
      <c r="AX55" s="63"/>
      <c r="AY55" s="58"/>
      <c r="AZ55" s="59"/>
      <c r="BA55" s="63"/>
      <c r="BB55" s="58"/>
      <c r="BC55" s="59"/>
      <c r="BD55" s="63"/>
      <c r="BE55" s="58"/>
      <c r="BF55" s="59"/>
      <c r="BG55" s="63"/>
      <c r="BH55" s="58"/>
      <c r="BI55" s="59"/>
      <c r="BJ55" s="63"/>
      <c r="BK55" s="58"/>
      <c r="BL55" s="59"/>
      <c r="BM55" s="64"/>
      <c r="BN55" s="58"/>
      <c r="BO55" s="59"/>
      <c r="BP55" s="65"/>
      <c r="BQ55" s="58"/>
      <c r="BR55" s="59"/>
      <c r="BS55" s="64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68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</row>
    <row r="56" spans="1:141" s="26" customFormat="1" ht="13.5" customHeight="1">
      <c r="A56" s="2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81"/>
      <c r="M56" s="72"/>
      <c r="N56" s="81"/>
      <c r="O56" s="72"/>
      <c r="P56" s="72"/>
      <c r="Q56" s="73"/>
      <c r="R56" s="72"/>
      <c r="S56" s="72"/>
      <c r="T56" s="83"/>
      <c r="U56" s="72"/>
      <c r="V56" s="72"/>
      <c r="W56" s="73"/>
      <c r="X56" s="72"/>
      <c r="Y56" s="72"/>
      <c r="Z56" s="73"/>
      <c r="AA56" s="72"/>
      <c r="AB56" s="72"/>
      <c r="AC56" s="73"/>
      <c r="AD56" s="72"/>
      <c r="AE56" s="72"/>
      <c r="AF56" s="73"/>
      <c r="AG56" s="72"/>
      <c r="AH56" s="72"/>
      <c r="AI56" s="79"/>
      <c r="AJ56" s="72"/>
      <c r="AK56" s="72"/>
      <c r="AL56" s="79"/>
      <c r="AM56" s="72"/>
      <c r="AN56" s="72"/>
      <c r="AO56" s="23"/>
      <c r="AP56" s="72"/>
      <c r="AQ56" s="72"/>
      <c r="AR56" s="23"/>
      <c r="AS56" s="72"/>
      <c r="AT56" s="72"/>
      <c r="AU56" s="14"/>
      <c r="AV56" s="72"/>
      <c r="AW56" s="72"/>
      <c r="AX56" s="23"/>
      <c r="AY56" s="72"/>
      <c r="AZ56" s="72"/>
      <c r="BA56" s="23"/>
      <c r="BB56" s="72"/>
      <c r="BC56" s="72"/>
      <c r="BD56" s="23"/>
      <c r="BE56" s="72"/>
      <c r="BF56" s="72"/>
      <c r="BG56" s="23"/>
      <c r="BH56" s="72"/>
      <c r="BI56" s="72"/>
      <c r="BJ56" s="23"/>
      <c r="BK56" s="72"/>
      <c r="BL56" s="72"/>
      <c r="BM56" s="23"/>
      <c r="BN56" s="72"/>
      <c r="BO56" s="72"/>
      <c r="BP56" s="23"/>
      <c r="BQ56" s="72"/>
      <c r="BR56" s="72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</row>
    <row r="57" spans="1:145" s="26" customFormat="1" ht="13.5" customHeight="1">
      <c r="A57" s="23"/>
      <c r="B57" s="333" t="s">
        <v>41</v>
      </c>
      <c r="C57" s="334"/>
      <c r="D57" s="334"/>
      <c r="E57" s="334"/>
      <c r="F57" s="334"/>
      <c r="G57" s="334"/>
      <c r="H57" s="334"/>
      <c r="I57" s="334"/>
      <c r="J57" s="334"/>
      <c r="K57" s="76"/>
      <c r="L57" s="76"/>
      <c r="M57" s="76"/>
      <c r="N57" s="66"/>
      <c r="O57" s="73"/>
      <c r="P57" s="66"/>
      <c r="Q57" s="73"/>
      <c r="R57" s="73"/>
      <c r="S57" s="66"/>
      <c r="T57" s="66"/>
      <c r="U57" s="66"/>
      <c r="V57" s="66"/>
      <c r="W57" s="64"/>
      <c r="X57" s="73"/>
      <c r="Y57" s="66"/>
      <c r="Z57" s="64"/>
      <c r="AA57" s="73"/>
      <c r="AB57" s="66"/>
      <c r="AC57" s="64"/>
      <c r="AD57" s="73"/>
      <c r="AE57" s="66"/>
      <c r="AF57" s="64"/>
      <c r="AG57" s="73"/>
      <c r="AH57" s="76"/>
      <c r="AI57" s="76"/>
      <c r="AJ57" s="73"/>
      <c r="AK57" s="73"/>
      <c r="AL57" s="73"/>
      <c r="AM57" s="73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</row>
    <row r="58" spans="1:145" s="26" customFormat="1" ht="13.5" customHeight="1">
      <c r="A58" s="23"/>
      <c r="B58" s="331" t="s">
        <v>42</v>
      </c>
      <c r="C58" s="332"/>
      <c r="D58" s="332"/>
      <c r="E58" s="332"/>
      <c r="F58" s="332"/>
      <c r="G58" s="332"/>
      <c r="H58" s="332"/>
      <c r="I58" s="332"/>
      <c r="J58" s="332"/>
      <c r="K58" s="77"/>
      <c r="L58" s="77"/>
      <c r="M58" s="77"/>
      <c r="N58" s="76"/>
      <c r="O58" s="73"/>
      <c r="P58" s="66"/>
      <c r="Q58" s="73"/>
      <c r="R58" s="73"/>
      <c r="S58" s="66"/>
      <c r="T58" s="66"/>
      <c r="U58" s="66"/>
      <c r="V58" s="66"/>
      <c r="W58" s="64"/>
      <c r="X58" s="73"/>
      <c r="Y58" s="66"/>
      <c r="Z58" s="64"/>
      <c r="AA58" s="73"/>
      <c r="AB58" s="66"/>
      <c r="AC58" s="64"/>
      <c r="AD58" s="73"/>
      <c r="AE58" s="66"/>
      <c r="AF58" s="64"/>
      <c r="AG58" s="73"/>
      <c r="AH58" s="78"/>
      <c r="AI58" s="78"/>
      <c r="AJ58" s="79"/>
      <c r="AK58" s="79"/>
      <c r="AL58" s="79"/>
      <c r="AM58" s="79"/>
      <c r="AN58" s="23"/>
      <c r="AO58" s="23"/>
      <c r="AP58" s="23"/>
      <c r="AQ58" s="23"/>
      <c r="AR58" s="23"/>
      <c r="AS58" s="23"/>
      <c r="AT58" s="14"/>
      <c r="AU58" s="14"/>
      <c r="AV58" s="14"/>
      <c r="AW58" s="14"/>
      <c r="AX58" s="14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</row>
    <row r="59" spans="1:145" s="26" customFormat="1" ht="13.5" customHeight="1">
      <c r="A59" s="23"/>
      <c r="B59" s="331" t="s">
        <v>101</v>
      </c>
      <c r="C59" s="332"/>
      <c r="D59" s="332"/>
      <c r="E59" s="332"/>
      <c r="F59" s="332"/>
      <c r="G59" s="332"/>
      <c r="H59" s="332"/>
      <c r="I59" s="332"/>
      <c r="J59" s="332"/>
      <c r="K59" s="77"/>
      <c r="L59" s="77"/>
      <c r="M59" s="77"/>
      <c r="N59" s="76"/>
      <c r="O59" s="73"/>
      <c r="P59" s="66"/>
      <c r="Q59" s="73"/>
      <c r="R59" s="73"/>
      <c r="S59" s="66"/>
      <c r="T59" s="66"/>
      <c r="U59" s="66"/>
      <c r="V59" s="66"/>
      <c r="W59" s="64"/>
      <c r="X59" s="73"/>
      <c r="Y59" s="66"/>
      <c r="Z59" s="64"/>
      <c r="AA59" s="73"/>
      <c r="AB59" s="66"/>
      <c r="AC59" s="64"/>
      <c r="AD59" s="73"/>
      <c r="AE59" s="66"/>
      <c r="AF59" s="64"/>
      <c r="AG59" s="73"/>
      <c r="AH59" s="78"/>
      <c r="AI59" s="78"/>
      <c r="AJ59" s="79"/>
      <c r="AK59" s="79"/>
      <c r="AL59" s="79"/>
      <c r="AM59" s="79"/>
      <c r="AN59" s="23"/>
      <c r="AO59" s="23"/>
      <c r="AP59" s="23"/>
      <c r="AQ59" s="23"/>
      <c r="AR59" s="23"/>
      <c r="AS59" s="23"/>
      <c r="AT59" s="14"/>
      <c r="AU59" s="14"/>
      <c r="AV59" s="14"/>
      <c r="AW59" s="14"/>
      <c r="AX59" s="14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</row>
    <row r="60" spans="1:145" s="26" customFormat="1" ht="13.5" customHeight="1">
      <c r="A60" s="23"/>
      <c r="B60" s="20" t="s">
        <v>43</v>
      </c>
      <c r="C60" s="81"/>
      <c r="D60" s="81"/>
      <c r="E60" s="81"/>
      <c r="F60" s="81"/>
      <c r="G60" s="81"/>
      <c r="H60" s="81"/>
      <c r="I60" s="81"/>
      <c r="J60" s="81"/>
      <c r="K60" s="80"/>
      <c r="L60" s="80"/>
      <c r="M60" s="80"/>
      <c r="N60" s="8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9"/>
      <c r="Z60" s="79"/>
      <c r="AA60" s="73"/>
      <c r="AB60" s="79"/>
      <c r="AC60" s="79"/>
      <c r="AD60" s="73"/>
      <c r="AE60" s="79"/>
      <c r="AF60" s="79"/>
      <c r="AG60" s="73"/>
      <c r="AH60" s="78"/>
      <c r="AI60" s="78"/>
      <c r="AJ60" s="79"/>
      <c r="AK60" s="79"/>
      <c r="AL60" s="79"/>
      <c r="AM60" s="79"/>
      <c r="AN60" s="23"/>
      <c r="AO60" s="23"/>
      <c r="AP60" s="23"/>
      <c r="AQ60" s="23"/>
      <c r="AR60" s="23"/>
      <c r="AS60" s="23"/>
      <c r="AT60" s="14"/>
      <c r="AU60" s="14"/>
      <c r="AV60" s="14"/>
      <c r="AW60" s="14"/>
      <c r="AX60" s="14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</row>
    <row r="61" spans="1:145" s="26" customFormat="1" ht="13.5" customHeight="1">
      <c r="A61" s="23"/>
      <c r="B61" s="20"/>
      <c r="C61" s="81"/>
      <c r="D61" s="81"/>
      <c r="E61" s="81"/>
      <c r="F61" s="81"/>
      <c r="G61" s="81"/>
      <c r="H61" s="81"/>
      <c r="I61" s="81"/>
      <c r="J61" s="81"/>
      <c r="K61" s="80"/>
      <c r="L61" s="80"/>
      <c r="M61" s="80"/>
      <c r="N61" s="80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9"/>
      <c r="Z61" s="79"/>
      <c r="AA61" s="73"/>
      <c r="AB61" s="79"/>
      <c r="AC61" s="79"/>
      <c r="AD61" s="73"/>
      <c r="AE61" s="79"/>
      <c r="AF61" s="79"/>
      <c r="AG61" s="73"/>
      <c r="AH61" s="78"/>
      <c r="AI61" s="78"/>
      <c r="AJ61" s="79"/>
      <c r="AK61" s="79"/>
      <c r="AL61" s="79"/>
      <c r="AM61" s="79"/>
      <c r="AN61" s="23"/>
      <c r="AO61" s="23"/>
      <c r="AP61" s="23"/>
      <c r="AQ61" s="23"/>
      <c r="AR61" s="23"/>
      <c r="AS61" s="23"/>
      <c r="AT61" s="14"/>
      <c r="AU61" s="14"/>
      <c r="AV61" s="14"/>
      <c r="AW61" s="14"/>
      <c r="AX61" s="14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</row>
    <row r="62" spans="1:145" s="26" customFormat="1" ht="13.5" customHeight="1">
      <c r="A62" s="23"/>
      <c r="B62" s="211" t="s">
        <v>104</v>
      </c>
      <c r="C62" s="81"/>
      <c r="D62" s="81"/>
      <c r="E62" s="81"/>
      <c r="F62" s="81"/>
      <c r="G62" s="81"/>
      <c r="H62" s="81"/>
      <c r="I62" s="81"/>
      <c r="J62" s="81"/>
      <c r="K62" s="80"/>
      <c r="L62" s="80"/>
      <c r="M62" s="80"/>
      <c r="N62" s="80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9"/>
      <c r="Z62" s="79"/>
      <c r="AA62" s="73"/>
      <c r="AB62" s="79"/>
      <c r="AC62" s="79"/>
      <c r="AD62" s="73"/>
      <c r="AE62" s="79"/>
      <c r="AF62" s="79"/>
      <c r="AG62" s="73"/>
      <c r="AH62" s="78"/>
      <c r="AI62" s="78"/>
      <c r="AJ62" s="79"/>
      <c r="AK62" s="79"/>
      <c r="AL62" s="79"/>
      <c r="AM62" s="79"/>
      <c r="AN62" s="23"/>
      <c r="AO62" s="23"/>
      <c r="AP62" s="23"/>
      <c r="AQ62" s="23"/>
      <c r="AR62" s="23"/>
      <c r="AS62" s="23"/>
      <c r="AT62" s="14"/>
      <c r="AU62" s="14"/>
      <c r="AV62" s="14"/>
      <c r="AW62" s="14"/>
      <c r="AX62" s="14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</row>
    <row r="63" spans="1:145" s="26" customFormat="1" ht="13.5" customHeight="1">
      <c r="A63" s="23"/>
      <c r="B63" s="20"/>
      <c r="C63" s="77"/>
      <c r="D63" s="77"/>
      <c r="E63" s="77"/>
      <c r="F63" s="77"/>
      <c r="G63" s="77"/>
      <c r="H63" s="77"/>
      <c r="I63" s="77"/>
      <c r="J63" s="77"/>
      <c r="K63" s="81"/>
      <c r="L63" s="81"/>
      <c r="M63" s="81"/>
      <c r="N63" s="81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9"/>
      <c r="Z63" s="79"/>
      <c r="AA63" s="73"/>
      <c r="AB63" s="79"/>
      <c r="AC63" s="79"/>
      <c r="AD63" s="73"/>
      <c r="AE63" s="79"/>
      <c r="AF63" s="79"/>
      <c r="AG63" s="73"/>
      <c r="AH63" s="78"/>
      <c r="AI63" s="78"/>
      <c r="AJ63" s="79"/>
      <c r="AK63" s="79"/>
      <c r="AL63" s="79"/>
      <c r="AM63" s="79"/>
      <c r="AN63" s="23"/>
      <c r="AO63" s="23"/>
      <c r="AP63" s="23"/>
      <c r="AQ63" s="23"/>
      <c r="AR63" s="23"/>
      <c r="AS63" s="23"/>
      <c r="AT63" s="14"/>
      <c r="AU63" s="14"/>
      <c r="AV63" s="14"/>
      <c r="AW63" s="14"/>
      <c r="AX63" s="14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</row>
    <row r="64" spans="1:141" s="26" customFormat="1" ht="13.5" customHeight="1">
      <c r="A64" s="23"/>
      <c r="B64" s="75" t="s">
        <v>44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9"/>
      <c r="AB64" s="79"/>
      <c r="AC64" s="73"/>
      <c r="AD64" s="79"/>
      <c r="AE64" s="79"/>
      <c r="AF64" s="73"/>
      <c r="AG64" s="78"/>
      <c r="AH64" s="78"/>
      <c r="AI64" s="79"/>
      <c r="AJ64" s="79"/>
      <c r="AK64" s="79"/>
      <c r="AL64" s="79"/>
      <c r="AM64" s="79"/>
      <c r="AN64" s="23"/>
      <c r="AO64" s="23"/>
      <c r="AP64" s="23"/>
      <c r="AQ64" s="23"/>
      <c r="AR64" s="23"/>
      <c r="AS64" s="14"/>
      <c r="AT64" s="14"/>
      <c r="AU64" s="14"/>
      <c r="AV64" s="14"/>
      <c r="AW64" s="14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</row>
    <row r="65" spans="1:141" s="26" customFormat="1" ht="13.5" customHeight="1">
      <c r="A65" s="23"/>
      <c r="B65" s="330" t="s">
        <v>45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73"/>
      <c r="P65" s="73"/>
      <c r="Q65" s="73"/>
      <c r="R65" s="73"/>
      <c r="S65" s="73"/>
      <c r="T65" s="73"/>
      <c r="U65" s="73"/>
      <c r="V65" s="73"/>
      <c r="W65" s="73"/>
      <c r="X65" s="79"/>
      <c r="Y65" s="79"/>
      <c r="Z65" s="73"/>
      <c r="AA65" s="79"/>
      <c r="AB65" s="79"/>
      <c r="AC65" s="73"/>
      <c r="AD65" s="79"/>
      <c r="AE65" s="79"/>
      <c r="AF65" s="73"/>
      <c r="AG65" s="78"/>
      <c r="AH65" s="78"/>
      <c r="AI65" s="79"/>
      <c r="AJ65" s="79"/>
      <c r="AK65" s="79"/>
      <c r="AL65" s="79"/>
      <c r="AM65" s="79"/>
      <c r="AN65" s="23"/>
      <c r="AO65" s="23"/>
      <c r="AP65" s="23"/>
      <c r="AQ65" s="23"/>
      <c r="AR65" s="23"/>
      <c r="AS65" s="14"/>
      <c r="AT65" s="14"/>
      <c r="AU65" s="14"/>
      <c r="AV65" s="14"/>
      <c r="AW65" s="14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</row>
    <row r="66" spans="1:141" s="26" customFormat="1" ht="13.5" customHeight="1">
      <c r="A66" s="23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3"/>
      <c r="X66" s="79"/>
      <c r="Y66" s="79"/>
      <c r="Z66" s="73"/>
      <c r="AA66" s="79"/>
      <c r="AB66" s="79"/>
      <c r="AC66" s="73"/>
      <c r="AD66" s="79"/>
      <c r="AE66" s="79"/>
      <c r="AF66" s="73"/>
      <c r="AG66" s="78"/>
      <c r="AH66" s="78"/>
      <c r="AI66" s="79"/>
      <c r="AJ66" s="79"/>
      <c r="AK66" s="79"/>
      <c r="AL66" s="79"/>
      <c r="AM66" s="79"/>
      <c r="AN66" s="23"/>
      <c r="AO66" s="23"/>
      <c r="AP66" s="23"/>
      <c r="AQ66" s="23"/>
      <c r="AR66" s="23"/>
      <c r="AS66" s="14"/>
      <c r="AT66" s="14"/>
      <c r="AU66" s="14"/>
      <c r="AV66" s="14"/>
      <c r="AW66" s="14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</row>
    <row r="67" spans="1:141" s="26" customFormat="1" ht="13.5" customHeight="1">
      <c r="A67" s="23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3"/>
      <c r="X67" s="79"/>
      <c r="Y67" s="79"/>
      <c r="Z67" s="73"/>
      <c r="AA67" s="79"/>
      <c r="AB67" s="79"/>
      <c r="AC67" s="73"/>
      <c r="AD67" s="79"/>
      <c r="AE67" s="79"/>
      <c r="AF67" s="73"/>
      <c r="AG67" s="78"/>
      <c r="AH67" s="78"/>
      <c r="AI67" s="79"/>
      <c r="AJ67" s="79"/>
      <c r="AK67" s="79"/>
      <c r="AL67" s="79"/>
      <c r="AM67" s="79"/>
      <c r="AN67" s="23"/>
      <c r="AO67" s="23"/>
      <c r="AP67" s="23"/>
      <c r="AQ67" s="23"/>
      <c r="AR67" s="23"/>
      <c r="AS67" s="14"/>
      <c r="AT67" s="14"/>
      <c r="AU67" s="14"/>
      <c r="AV67" s="14"/>
      <c r="AW67" s="14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</row>
    <row r="68" spans="1:141" s="26" customFormat="1" ht="13.5" customHeight="1">
      <c r="A68" s="23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3"/>
      <c r="X68" s="79"/>
      <c r="Y68" s="79"/>
      <c r="Z68" s="73"/>
      <c r="AA68" s="79"/>
      <c r="AB68" s="79"/>
      <c r="AC68" s="73"/>
      <c r="AD68" s="79"/>
      <c r="AE68" s="79"/>
      <c r="AF68" s="73"/>
      <c r="AG68" s="78"/>
      <c r="AH68" s="78"/>
      <c r="AI68" s="79"/>
      <c r="AJ68" s="79"/>
      <c r="AK68" s="79"/>
      <c r="AL68" s="79"/>
      <c r="AM68" s="79"/>
      <c r="AN68" s="23"/>
      <c r="AO68" s="23"/>
      <c r="AP68" s="23"/>
      <c r="AQ68" s="23"/>
      <c r="AR68" s="23"/>
      <c r="AS68" s="14"/>
      <c r="AT68" s="14"/>
      <c r="AU68" s="14"/>
      <c r="AV68" s="14"/>
      <c r="AW68" s="14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</row>
    <row r="69" spans="1:141" s="26" customFormat="1" ht="13.5" customHeight="1">
      <c r="A69" s="2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3"/>
      <c r="R69" s="79"/>
      <c r="S69" s="79"/>
      <c r="T69" s="79"/>
      <c r="U69" s="79"/>
      <c r="V69" s="79"/>
      <c r="W69" s="73"/>
      <c r="X69" s="79"/>
      <c r="Y69" s="79"/>
      <c r="Z69" s="73"/>
      <c r="AA69" s="79"/>
      <c r="AB69" s="79"/>
      <c r="AC69" s="73"/>
      <c r="AD69" s="79"/>
      <c r="AE69" s="79"/>
      <c r="AF69" s="73"/>
      <c r="AG69" s="78"/>
      <c r="AH69" s="78"/>
      <c r="AI69" s="79"/>
      <c r="AJ69" s="79"/>
      <c r="AK69" s="79"/>
      <c r="AL69" s="79"/>
      <c r="AM69" s="79"/>
      <c r="AN69" s="23"/>
      <c r="AO69" s="23"/>
      <c r="AP69" s="23"/>
      <c r="AQ69" s="23"/>
      <c r="AR69" s="23"/>
      <c r="AS69" s="14"/>
      <c r="AT69" s="14"/>
      <c r="AU69" s="14"/>
      <c r="AV69" s="14"/>
      <c r="AW69" s="14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</row>
    <row r="70" spans="1:141" s="26" customFormat="1" ht="13.5" customHeight="1">
      <c r="A70" s="2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3"/>
      <c r="R70" s="79"/>
      <c r="S70" s="79"/>
      <c r="T70" s="79"/>
      <c r="U70" s="79"/>
      <c r="V70" s="79"/>
      <c r="W70" s="73"/>
      <c r="X70" s="79"/>
      <c r="Y70" s="79"/>
      <c r="Z70" s="73"/>
      <c r="AA70" s="79"/>
      <c r="AB70" s="79"/>
      <c r="AC70" s="73"/>
      <c r="AD70" s="79"/>
      <c r="AE70" s="79"/>
      <c r="AF70" s="73"/>
      <c r="AG70" s="78"/>
      <c r="AH70" s="78"/>
      <c r="AI70" s="79"/>
      <c r="AJ70" s="79"/>
      <c r="AK70" s="79"/>
      <c r="AL70" s="79"/>
      <c r="AM70" s="79"/>
      <c r="AN70" s="23"/>
      <c r="AO70" s="23"/>
      <c r="AP70" s="23"/>
      <c r="AQ70" s="23"/>
      <c r="AR70" s="23"/>
      <c r="AS70" s="14"/>
      <c r="AT70" s="14"/>
      <c r="AU70" s="14"/>
      <c r="AV70" s="14"/>
      <c r="AW70" s="14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</row>
    <row r="71" spans="1:141" s="26" customFormat="1" ht="13.5" customHeight="1">
      <c r="A71" s="23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3"/>
      <c r="R71" s="79"/>
      <c r="S71" s="79"/>
      <c r="T71" s="79"/>
      <c r="U71" s="79"/>
      <c r="V71" s="79"/>
      <c r="W71" s="73"/>
      <c r="X71" s="79"/>
      <c r="Y71" s="79"/>
      <c r="Z71" s="73"/>
      <c r="AA71" s="79"/>
      <c r="AB71" s="79"/>
      <c r="AC71" s="73"/>
      <c r="AD71" s="79"/>
      <c r="AE71" s="79"/>
      <c r="AF71" s="73"/>
      <c r="AG71" s="78"/>
      <c r="AH71" s="78"/>
      <c r="AI71" s="79"/>
      <c r="AJ71" s="79"/>
      <c r="AK71" s="79"/>
      <c r="AL71" s="79"/>
      <c r="AM71" s="79"/>
      <c r="AN71" s="23"/>
      <c r="AO71" s="23"/>
      <c r="AP71" s="23"/>
      <c r="AQ71" s="23"/>
      <c r="AR71" s="23"/>
      <c r="AS71" s="14"/>
      <c r="AT71" s="14"/>
      <c r="AU71" s="14"/>
      <c r="AV71" s="14"/>
      <c r="AW71" s="14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</row>
    <row r="72" spans="1:141" s="26" customFormat="1" ht="13.5" customHeight="1">
      <c r="A72" s="23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3"/>
      <c r="R72" s="79"/>
      <c r="S72" s="79"/>
      <c r="T72" s="79"/>
      <c r="U72" s="79"/>
      <c r="V72" s="79"/>
      <c r="W72" s="73"/>
      <c r="X72" s="79"/>
      <c r="Y72" s="79"/>
      <c r="Z72" s="73"/>
      <c r="AA72" s="79"/>
      <c r="AB72" s="79"/>
      <c r="AC72" s="73"/>
      <c r="AD72" s="79"/>
      <c r="AE72" s="79"/>
      <c r="AF72" s="73"/>
      <c r="AG72" s="78"/>
      <c r="AH72" s="78"/>
      <c r="AI72" s="79"/>
      <c r="AJ72" s="79"/>
      <c r="AK72" s="79"/>
      <c r="AL72" s="79"/>
      <c r="AM72" s="79"/>
      <c r="AN72" s="23"/>
      <c r="AO72" s="23"/>
      <c r="AP72" s="23"/>
      <c r="AQ72" s="23"/>
      <c r="AR72" s="23"/>
      <c r="AS72" s="14"/>
      <c r="AT72" s="14"/>
      <c r="AU72" s="14"/>
      <c r="AV72" s="14"/>
      <c r="AW72" s="14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</row>
    <row r="73" spans="1:141" s="26" customFormat="1" ht="13.5" customHeight="1">
      <c r="A73" s="23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3"/>
      <c r="R73" s="79"/>
      <c r="S73" s="79"/>
      <c r="T73" s="79"/>
      <c r="U73" s="79"/>
      <c r="V73" s="79"/>
      <c r="W73" s="73"/>
      <c r="X73" s="79"/>
      <c r="Y73" s="79"/>
      <c r="Z73" s="73"/>
      <c r="AA73" s="79"/>
      <c r="AB73" s="79"/>
      <c r="AC73" s="73"/>
      <c r="AD73" s="79"/>
      <c r="AE73" s="79"/>
      <c r="AF73" s="73"/>
      <c r="AG73" s="78"/>
      <c r="AH73" s="78"/>
      <c r="AI73" s="79"/>
      <c r="AJ73" s="79"/>
      <c r="AK73" s="79"/>
      <c r="AL73" s="79"/>
      <c r="AM73" s="79"/>
      <c r="AN73" s="23"/>
      <c r="AO73" s="23"/>
      <c r="AP73" s="23"/>
      <c r="AQ73" s="23"/>
      <c r="AR73" s="23"/>
      <c r="AS73" s="14"/>
      <c r="AT73" s="14"/>
      <c r="AU73" s="14"/>
      <c r="AV73" s="14"/>
      <c r="AW73" s="14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</row>
    <row r="74" spans="1:141" s="26" customFormat="1" ht="13.5" customHeight="1">
      <c r="A74" s="23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3"/>
      <c r="R74" s="79"/>
      <c r="S74" s="79"/>
      <c r="T74" s="79"/>
      <c r="U74" s="79"/>
      <c r="V74" s="79"/>
      <c r="W74" s="73"/>
      <c r="X74" s="79"/>
      <c r="Y74" s="79"/>
      <c r="Z74" s="73"/>
      <c r="AA74" s="79"/>
      <c r="AB74" s="79"/>
      <c r="AC74" s="73"/>
      <c r="AD74" s="79"/>
      <c r="AE74" s="79"/>
      <c r="AF74" s="73"/>
      <c r="AG74" s="78"/>
      <c r="AH74" s="78"/>
      <c r="AI74" s="79"/>
      <c r="AJ74" s="79"/>
      <c r="AK74" s="79"/>
      <c r="AL74" s="79"/>
      <c r="AM74" s="79"/>
      <c r="AN74" s="23"/>
      <c r="AO74" s="23"/>
      <c r="AP74" s="23"/>
      <c r="AQ74" s="23"/>
      <c r="AR74" s="23"/>
      <c r="AS74" s="14"/>
      <c r="AT74" s="14"/>
      <c r="AU74" s="14"/>
      <c r="AV74" s="14"/>
      <c r="AW74" s="14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</row>
    <row r="75" spans="1:141" s="26" customFormat="1" ht="13.5" customHeight="1">
      <c r="A75" s="23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3"/>
      <c r="R75" s="79"/>
      <c r="S75" s="79"/>
      <c r="T75" s="79"/>
      <c r="U75" s="79"/>
      <c r="V75" s="79"/>
      <c r="W75" s="73"/>
      <c r="X75" s="79"/>
      <c r="Y75" s="79"/>
      <c r="Z75" s="73"/>
      <c r="AA75" s="79"/>
      <c r="AB75" s="79"/>
      <c r="AC75" s="73"/>
      <c r="AD75" s="79"/>
      <c r="AE75" s="79"/>
      <c r="AF75" s="73"/>
      <c r="AG75" s="78"/>
      <c r="AH75" s="78"/>
      <c r="AI75" s="79"/>
      <c r="AJ75" s="79"/>
      <c r="AK75" s="79"/>
      <c r="AL75" s="79"/>
      <c r="AM75" s="79"/>
      <c r="AN75" s="23"/>
      <c r="AO75" s="23"/>
      <c r="AP75" s="23"/>
      <c r="AQ75" s="23"/>
      <c r="AR75" s="23"/>
      <c r="AS75" s="14"/>
      <c r="AT75" s="14"/>
      <c r="AU75" s="14"/>
      <c r="AV75" s="14"/>
      <c r="AW75" s="14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</row>
    <row r="76" spans="1:141" s="26" customFormat="1" ht="13.5" customHeight="1">
      <c r="A76" s="23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3"/>
      <c r="R76" s="79"/>
      <c r="S76" s="79"/>
      <c r="T76" s="79"/>
      <c r="U76" s="79"/>
      <c r="V76" s="79"/>
      <c r="W76" s="73"/>
      <c r="X76" s="79"/>
      <c r="Y76" s="79"/>
      <c r="Z76" s="73"/>
      <c r="AA76" s="79"/>
      <c r="AB76" s="79"/>
      <c r="AC76" s="73"/>
      <c r="AD76" s="79"/>
      <c r="AE76" s="79"/>
      <c r="AF76" s="73"/>
      <c r="AG76" s="78"/>
      <c r="AH76" s="78"/>
      <c r="AI76" s="79"/>
      <c r="AJ76" s="79"/>
      <c r="AK76" s="79"/>
      <c r="AL76" s="79"/>
      <c r="AM76" s="79"/>
      <c r="AN76" s="23"/>
      <c r="AO76" s="23"/>
      <c r="AP76" s="23"/>
      <c r="AQ76" s="23"/>
      <c r="AR76" s="23"/>
      <c r="AS76" s="14"/>
      <c r="AT76" s="14"/>
      <c r="AU76" s="14"/>
      <c r="AV76" s="14"/>
      <c r="AW76" s="14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</row>
    <row r="77" spans="1:141" s="26" customFormat="1" ht="13.5" customHeight="1">
      <c r="A77" s="23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3"/>
      <c r="R77" s="79"/>
      <c r="S77" s="79"/>
      <c r="T77" s="79"/>
      <c r="U77" s="79"/>
      <c r="V77" s="79"/>
      <c r="W77" s="73"/>
      <c r="X77" s="79"/>
      <c r="Y77" s="79"/>
      <c r="Z77" s="73"/>
      <c r="AA77" s="79"/>
      <c r="AB77" s="79"/>
      <c r="AC77" s="73"/>
      <c r="AD77" s="79"/>
      <c r="AE77" s="79"/>
      <c r="AF77" s="73"/>
      <c r="AG77" s="78"/>
      <c r="AH77" s="78"/>
      <c r="AI77" s="79"/>
      <c r="AJ77" s="79"/>
      <c r="AK77" s="79"/>
      <c r="AL77" s="79"/>
      <c r="AM77" s="79"/>
      <c r="AN77" s="23"/>
      <c r="AO77" s="23"/>
      <c r="AP77" s="23"/>
      <c r="AQ77" s="23"/>
      <c r="AR77" s="23"/>
      <c r="AS77" s="14"/>
      <c r="AT77" s="14"/>
      <c r="AU77" s="14"/>
      <c r="AV77" s="14"/>
      <c r="AW77" s="14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</row>
    <row r="78" spans="1:141" s="26" customFormat="1" ht="13.5" customHeight="1">
      <c r="A78" s="23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3"/>
      <c r="R78" s="79"/>
      <c r="S78" s="79"/>
      <c r="T78" s="79"/>
      <c r="U78" s="79"/>
      <c r="V78" s="79"/>
      <c r="W78" s="73"/>
      <c r="X78" s="79"/>
      <c r="Y78" s="79"/>
      <c r="Z78" s="73"/>
      <c r="AA78" s="79"/>
      <c r="AB78" s="79"/>
      <c r="AC78" s="73"/>
      <c r="AD78" s="79"/>
      <c r="AE78" s="79"/>
      <c r="AF78" s="73"/>
      <c r="AG78" s="78"/>
      <c r="AH78" s="78"/>
      <c r="AI78" s="79"/>
      <c r="AJ78" s="79"/>
      <c r="AK78" s="79"/>
      <c r="AL78" s="79"/>
      <c r="AM78" s="79"/>
      <c r="AN78" s="23"/>
      <c r="AO78" s="23"/>
      <c r="AP78" s="23"/>
      <c r="AQ78" s="23"/>
      <c r="AR78" s="23"/>
      <c r="AS78" s="14"/>
      <c r="AT78" s="14"/>
      <c r="AU78" s="14"/>
      <c r="AV78" s="14"/>
      <c r="AW78" s="14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</row>
    <row r="79" spans="1:141" s="26" customFormat="1" ht="13.5" customHeight="1">
      <c r="A79" s="23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3"/>
      <c r="R79" s="79"/>
      <c r="S79" s="79"/>
      <c r="T79" s="79"/>
      <c r="U79" s="79"/>
      <c r="V79" s="79"/>
      <c r="W79" s="73"/>
      <c r="X79" s="79"/>
      <c r="Y79" s="79"/>
      <c r="Z79" s="73"/>
      <c r="AA79" s="79"/>
      <c r="AB79" s="79"/>
      <c r="AC79" s="73"/>
      <c r="AD79" s="79"/>
      <c r="AE79" s="79"/>
      <c r="AF79" s="73"/>
      <c r="AG79" s="78"/>
      <c r="AH79" s="78"/>
      <c r="AI79" s="79"/>
      <c r="AJ79" s="79"/>
      <c r="AK79" s="79"/>
      <c r="AL79" s="79"/>
      <c r="AM79" s="79"/>
      <c r="AN79" s="23"/>
      <c r="AO79" s="23"/>
      <c r="AP79" s="23"/>
      <c r="AQ79" s="23"/>
      <c r="AR79" s="23"/>
      <c r="AS79" s="14"/>
      <c r="AT79" s="14"/>
      <c r="AU79" s="14"/>
      <c r="AV79" s="14"/>
      <c r="AW79" s="14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</row>
    <row r="80" spans="1:141" s="26" customFormat="1" ht="13.5" customHeight="1">
      <c r="A80" s="23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79"/>
      <c r="P80" s="79"/>
      <c r="Q80" s="73"/>
      <c r="R80" s="79"/>
      <c r="S80" s="79"/>
      <c r="T80" s="79"/>
      <c r="U80" s="79"/>
      <c r="V80" s="79"/>
      <c r="W80" s="73"/>
      <c r="X80" s="79"/>
      <c r="Y80" s="79"/>
      <c r="Z80" s="73"/>
      <c r="AA80" s="79"/>
      <c r="AB80" s="79"/>
      <c r="AC80" s="73"/>
      <c r="AD80" s="79"/>
      <c r="AE80" s="79"/>
      <c r="AF80" s="73"/>
      <c r="AG80" s="78"/>
      <c r="AH80" s="78"/>
      <c r="AI80" s="79"/>
      <c r="AJ80" s="79"/>
      <c r="AK80" s="79"/>
      <c r="AL80" s="79"/>
      <c r="AM80" s="79"/>
      <c r="AN80" s="23"/>
      <c r="AO80" s="23"/>
      <c r="AP80" s="23"/>
      <c r="AQ80" s="23"/>
      <c r="AR80" s="23"/>
      <c r="AS80" s="14"/>
      <c r="AT80" s="14"/>
      <c r="AU80" s="14"/>
      <c r="AV80" s="14"/>
      <c r="AW80" s="14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</row>
    <row r="81" spans="1:141" s="26" customFormat="1" ht="13.5" customHeight="1">
      <c r="A81" s="23"/>
      <c r="B81" s="21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79"/>
      <c r="P81" s="79"/>
      <c r="Q81" s="73"/>
      <c r="R81" s="79"/>
      <c r="S81" s="79"/>
      <c r="T81" s="79"/>
      <c r="U81" s="79"/>
      <c r="V81" s="79"/>
      <c r="W81" s="73"/>
      <c r="X81" s="79"/>
      <c r="Y81" s="79"/>
      <c r="Z81" s="73"/>
      <c r="AA81" s="79"/>
      <c r="AB81" s="79"/>
      <c r="AC81" s="73"/>
      <c r="AD81" s="79"/>
      <c r="AE81" s="79"/>
      <c r="AF81" s="73"/>
      <c r="AG81" s="78"/>
      <c r="AH81" s="78"/>
      <c r="AI81" s="79"/>
      <c r="AJ81" s="79"/>
      <c r="AK81" s="79"/>
      <c r="AL81" s="79"/>
      <c r="AM81" s="79"/>
      <c r="AN81" s="23"/>
      <c r="AO81" s="23"/>
      <c r="AP81" s="23"/>
      <c r="AQ81" s="23"/>
      <c r="AR81" s="23"/>
      <c r="AS81" s="14"/>
      <c r="AT81" s="14"/>
      <c r="AU81" s="14"/>
      <c r="AV81" s="14"/>
      <c r="AW81" s="14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</row>
    <row r="82" spans="1:141" s="26" customFormat="1" ht="13.5" customHeight="1">
      <c r="A82" s="23"/>
      <c r="B82" s="21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79"/>
      <c r="P82" s="79"/>
      <c r="Q82" s="73"/>
      <c r="R82" s="79"/>
      <c r="S82" s="79"/>
      <c r="T82" s="79"/>
      <c r="U82" s="79"/>
      <c r="V82" s="79"/>
      <c r="W82" s="73"/>
      <c r="X82" s="79"/>
      <c r="Y82" s="79"/>
      <c r="Z82" s="73"/>
      <c r="AA82" s="79"/>
      <c r="AB82" s="79"/>
      <c r="AC82" s="73"/>
      <c r="AD82" s="79"/>
      <c r="AE82" s="79"/>
      <c r="AF82" s="73"/>
      <c r="AG82" s="78"/>
      <c r="AH82" s="78"/>
      <c r="AI82" s="79"/>
      <c r="AJ82" s="79"/>
      <c r="AK82" s="79"/>
      <c r="AL82" s="79"/>
      <c r="AM82" s="79"/>
      <c r="AN82" s="23"/>
      <c r="AO82" s="23"/>
      <c r="AP82" s="23"/>
      <c r="AQ82" s="23"/>
      <c r="AR82" s="23"/>
      <c r="AS82" s="14"/>
      <c r="AT82" s="14"/>
      <c r="AU82" s="14"/>
      <c r="AV82" s="14"/>
      <c r="AW82" s="14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</row>
    <row r="83" spans="1:141" s="26" customFormat="1" ht="13.5" customHeight="1">
      <c r="A83" s="23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79"/>
      <c r="P83" s="79"/>
      <c r="Q83" s="73"/>
      <c r="R83" s="79"/>
      <c r="S83" s="79"/>
      <c r="T83" s="79"/>
      <c r="U83" s="79"/>
      <c r="V83" s="79"/>
      <c r="W83" s="73"/>
      <c r="X83" s="79"/>
      <c r="Y83" s="79"/>
      <c r="Z83" s="73"/>
      <c r="AA83" s="79"/>
      <c r="AB83" s="79"/>
      <c r="AC83" s="73"/>
      <c r="AD83" s="79"/>
      <c r="AE83" s="79"/>
      <c r="AF83" s="73"/>
      <c r="AG83" s="78"/>
      <c r="AH83" s="78"/>
      <c r="AI83" s="79"/>
      <c r="AJ83" s="79"/>
      <c r="AK83" s="79"/>
      <c r="AL83" s="79"/>
      <c r="AM83" s="79"/>
      <c r="AN83" s="23"/>
      <c r="AO83" s="23"/>
      <c r="AP83" s="23"/>
      <c r="AQ83" s="23"/>
      <c r="AR83" s="23"/>
      <c r="AS83" s="14"/>
      <c r="AT83" s="14"/>
      <c r="AU83" s="14"/>
      <c r="AV83" s="14"/>
      <c r="AW83" s="14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</row>
    <row r="84" spans="1:141" s="26" customFormat="1" ht="13.5" customHeight="1">
      <c r="A84" s="23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79"/>
      <c r="P84" s="79"/>
      <c r="Q84" s="73"/>
      <c r="R84" s="79"/>
      <c r="S84" s="79"/>
      <c r="T84" s="79"/>
      <c r="U84" s="79"/>
      <c r="V84" s="79"/>
      <c r="W84" s="73"/>
      <c r="X84" s="79"/>
      <c r="Y84" s="79"/>
      <c r="Z84" s="73"/>
      <c r="AA84" s="79"/>
      <c r="AB84" s="79"/>
      <c r="AC84" s="73"/>
      <c r="AD84" s="79"/>
      <c r="AE84" s="79"/>
      <c r="AF84" s="73"/>
      <c r="AG84" s="78"/>
      <c r="AH84" s="78"/>
      <c r="AI84" s="79"/>
      <c r="AJ84" s="79"/>
      <c r="AK84" s="79"/>
      <c r="AL84" s="79"/>
      <c r="AM84" s="79"/>
      <c r="AN84" s="23"/>
      <c r="AO84" s="23"/>
      <c r="AP84" s="23"/>
      <c r="AQ84" s="23"/>
      <c r="AR84" s="23"/>
      <c r="AS84" s="14"/>
      <c r="AT84" s="14"/>
      <c r="AU84" s="14"/>
      <c r="AV84" s="14"/>
      <c r="AW84" s="14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</row>
    <row r="85" spans="1:141" s="26" customFormat="1" ht="13.5" customHeight="1">
      <c r="A85" s="23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79"/>
      <c r="P85" s="79"/>
      <c r="Q85" s="73"/>
      <c r="R85" s="79"/>
      <c r="S85" s="79"/>
      <c r="T85" s="79"/>
      <c r="U85" s="79"/>
      <c r="V85" s="79"/>
      <c r="W85" s="73"/>
      <c r="X85" s="79"/>
      <c r="Y85" s="79"/>
      <c r="Z85" s="73"/>
      <c r="AA85" s="79"/>
      <c r="AB85" s="79"/>
      <c r="AC85" s="73"/>
      <c r="AD85" s="79"/>
      <c r="AE85" s="79"/>
      <c r="AF85" s="73"/>
      <c r="AG85" s="78"/>
      <c r="AH85" s="78"/>
      <c r="AI85" s="79"/>
      <c r="AJ85" s="79"/>
      <c r="AK85" s="79"/>
      <c r="AL85" s="79"/>
      <c r="AM85" s="79"/>
      <c r="AN85" s="23"/>
      <c r="AO85" s="23"/>
      <c r="AP85" s="23"/>
      <c r="AQ85" s="23"/>
      <c r="AR85" s="23"/>
      <c r="AS85" s="14"/>
      <c r="AT85" s="14"/>
      <c r="AU85" s="14"/>
      <c r="AV85" s="14"/>
      <c r="AW85" s="14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</row>
    <row r="86" spans="1:141" s="26" customFormat="1" ht="13.5" customHeight="1">
      <c r="A86" s="23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79"/>
      <c r="P86" s="79"/>
      <c r="Q86" s="73"/>
      <c r="R86" s="79"/>
      <c r="S86" s="79"/>
      <c r="T86" s="79"/>
      <c r="U86" s="79"/>
      <c r="V86" s="79"/>
      <c r="W86" s="73"/>
      <c r="X86" s="79"/>
      <c r="Y86" s="79"/>
      <c r="Z86" s="73"/>
      <c r="AA86" s="79"/>
      <c r="AB86" s="79"/>
      <c r="AC86" s="73"/>
      <c r="AD86" s="79"/>
      <c r="AE86" s="79"/>
      <c r="AF86" s="73"/>
      <c r="AG86" s="78"/>
      <c r="AH86" s="78"/>
      <c r="AI86" s="79"/>
      <c r="AJ86" s="79"/>
      <c r="AK86" s="79"/>
      <c r="AL86" s="79"/>
      <c r="AM86" s="79"/>
      <c r="AN86" s="23"/>
      <c r="AO86" s="23"/>
      <c r="AP86" s="23"/>
      <c r="AQ86" s="23"/>
      <c r="AR86" s="23"/>
      <c r="AS86" s="14"/>
      <c r="AT86" s="14"/>
      <c r="AU86" s="14"/>
      <c r="AV86" s="14"/>
      <c r="AW86" s="14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</row>
    <row r="87" spans="1:141" s="26" customFormat="1" ht="13.5" customHeight="1">
      <c r="A87" s="23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79"/>
      <c r="P87" s="79"/>
      <c r="Q87" s="73"/>
      <c r="R87" s="79"/>
      <c r="S87" s="79"/>
      <c r="T87" s="79"/>
      <c r="U87" s="79"/>
      <c r="V87" s="79"/>
      <c r="W87" s="73"/>
      <c r="X87" s="79"/>
      <c r="Y87" s="79"/>
      <c r="Z87" s="73"/>
      <c r="AA87" s="79"/>
      <c r="AB87" s="79"/>
      <c r="AC87" s="73"/>
      <c r="AD87" s="79"/>
      <c r="AE87" s="79"/>
      <c r="AF87" s="73"/>
      <c r="AG87" s="78"/>
      <c r="AH87" s="78"/>
      <c r="AI87" s="79"/>
      <c r="AJ87" s="79"/>
      <c r="AK87" s="79"/>
      <c r="AL87" s="79"/>
      <c r="AM87" s="79"/>
      <c r="AN87" s="23"/>
      <c r="AO87" s="23"/>
      <c r="AP87" s="23"/>
      <c r="AQ87" s="23"/>
      <c r="AR87" s="23"/>
      <c r="AS87" s="14"/>
      <c r="AT87" s="14"/>
      <c r="AU87" s="14"/>
      <c r="AV87" s="14"/>
      <c r="AW87" s="14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</row>
    <row r="88" spans="1:141" s="26" customFormat="1" ht="13.5" customHeight="1">
      <c r="A88" s="23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79"/>
      <c r="P88" s="79"/>
      <c r="Q88" s="73"/>
      <c r="R88" s="79"/>
      <c r="S88" s="79"/>
      <c r="T88" s="79"/>
      <c r="U88" s="79"/>
      <c r="V88" s="79"/>
      <c r="W88" s="73"/>
      <c r="X88" s="79"/>
      <c r="Y88" s="79"/>
      <c r="Z88" s="73"/>
      <c r="AA88" s="79"/>
      <c r="AB88" s="79"/>
      <c r="AC88" s="73"/>
      <c r="AD88" s="79"/>
      <c r="AE88" s="79"/>
      <c r="AF88" s="73"/>
      <c r="AG88" s="78"/>
      <c r="AH88" s="78"/>
      <c r="AI88" s="79"/>
      <c r="AJ88" s="79"/>
      <c r="AK88" s="79"/>
      <c r="AL88" s="79"/>
      <c r="AM88" s="79"/>
      <c r="AN88" s="23"/>
      <c r="AO88" s="23"/>
      <c r="AP88" s="23"/>
      <c r="AQ88" s="23"/>
      <c r="AR88" s="23"/>
      <c r="AS88" s="14"/>
      <c r="AT88" s="14"/>
      <c r="AU88" s="14"/>
      <c r="AV88" s="14"/>
      <c r="AW88" s="14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</row>
    <row r="89" spans="1:141" s="26" customFormat="1" ht="13.5" customHeight="1">
      <c r="A89" s="23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79"/>
      <c r="P89" s="79"/>
      <c r="Q89" s="73"/>
      <c r="R89" s="79"/>
      <c r="S89" s="79"/>
      <c r="T89" s="79"/>
      <c r="U89" s="79"/>
      <c r="V89" s="79"/>
      <c r="W89" s="73"/>
      <c r="X89" s="79"/>
      <c r="Y89" s="79"/>
      <c r="Z89" s="73"/>
      <c r="AA89" s="79"/>
      <c r="AB89" s="79"/>
      <c r="AC89" s="73"/>
      <c r="AD89" s="79"/>
      <c r="AE89" s="79"/>
      <c r="AF89" s="73"/>
      <c r="AG89" s="78"/>
      <c r="AH89" s="78"/>
      <c r="AI89" s="79"/>
      <c r="AJ89" s="79"/>
      <c r="AK89" s="79"/>
      <c r="AL89" s="79"/>
      <c r="AM89" s="79"/>
      <c r="AN89" s="23"/>
      <c r="AO89" s="23"/>
      <c r="AP89" s="23"/>
      <c r="AQ89" s="23"/>
      <c r="AR89" s="23"/>
      <c r="AS89" s="14"/>
      <c r="AT89" s="14"/>
      <c r="AU89" s="14"/>
      <c r="AV89" s="14"/>
      <c r="AW89" s="14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</row>
    <row r="90" spans="1:141" s="26" customFormat="1" ht="13.5" customHeight="1">
      <c r="A90" s="23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79"/>
      <c r="P90" s="79"/>
      <c r="Q90" s="73"/>
      <c r="R90" s="79"/>
      <c r="S90" s="79"/>
      <c r="T90" s="79"/>
      <c r="U90" s="79"/>
      <c r="V90" s="79"/>
      <c r="W90" s="73"/>
      <c r="X90" s="79"/>
      <c r="Y90" s="79"/>
      <c r="Z90" s="73"/>
      <c r="AA90" s="79"/>
      <c r="AB90" s="79"/>
      <c r="AC90" s="73"/>
      <c r="AD90" s="79"/>
      <c r="AE90" s="79"/>
      <c r="AF90" s="73"/>
      <c r="AG90" s="78"/>
      <c r="AH90" s="78"/>
      <c r="AI90" s="79"/>
      <c r="AJ90" s="79"/>
      <c r="AK90" s="79"/>
      <c r="AL90" s="79"/>
      <c r="AM90" s="79"/>
      <c r="AN90" s="23"/>
      <c r="AO90" s="23"/>
      <c r="AP90" s="23"/>
      <c r="AQ90" s="23"/>
      <c r="AR90" s="23"/>
      <c r="AS90" s="14"/>
      <c r="AT90" s="14"/>
      <c r="AU90" s="14"/>
      <c r="AV90" s="14"/>
      <c r="AW90" s="14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</row>
    <row r="91" spans="1:141" s="26" customFormat="1" ht="13.5" customHeight="1">
      <c r="A91" s="23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79"/>
      <c r="P91" s="79"/>
      <c r="Q91" s="73"/>
      <c r="R91" s="79"/>
      <c r="S91" s="79"/>
      <c r="T91" s="79"/>
      <c r="U91" s="79"/>
      <c r="V91" s="79"/>
      <c r="W91" s="73"/>
      <c r="X91" s="79"/>
      <c r="Y91" s="79"/>
      <c r="Z91" s="73"/>
      <c r="AA91" s="79"/>
      <c r="AB91" s="79"/>
      <c r="AC91" s="73"/>
      <c r="AD91" s="79"/>
      <c r="AE91" s="79"/>
      <c r="AF91" s="73"/>
      <c r="AG91" s="78"/>
      <c r="AH91" s="78"/>
      <c r="AI91" s="79"/>
      <c r="AJ91" s="79"/>
      <c r="AK91" s="79"/>
      <c r="AL91" s="79"/>
      <c r="AM91" s="79"/>
      <c r="AN91" s="23"/>
      <c r="AO91" s="23"/>
      <c r="AP91" s="23"/>
      <c r="AQ91" s="23"/>
      <c r="AR91" s="23"/>
      <c r="AS91" s="14"/>
      <c r="AT91" s="14"/>
      <c r="AU91" s="14"/>
      <c r="AV91" s="14"/>
      <c r="AW91" s="14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</row>
    <row r="92" spans="1:141" s="26" customFormat="1" ht="13.5" customHeight="1">
      <c r="A92" s="23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79"/>
      <c r="P92" s="79"/>
      <c r="Q92" s="73"/>
      <c r="R92" s="79"/>
      <c r="S92" s="79"/>
      <c r="T92" s="79"/>
      <c r="U92" s="79"/>
      <c r="V92" s="79"/>
      <c r="W92" s="73"/>
      <c r="X92" s="79"/>
      <c r="Y92" s="79"/>
      <c r="Z92" s="73"/>
      <c r="AA92" s="79"/>
      <c r="AB92" s="79"/>
      <c r="AC92" s="73"/>
      <c r="AD92" s="79"/>
      <c r="AE92" s="79"/>
      <c r="AF92" s="73"/>
      <c r="AG92" s="78"/>
      <c r="AH92" s="78"/>
      <c r="AI92" s="79"/>
      <c r="AJ92" s="79"/>
      <c r="AK92" s="79"/>
      <c r="AL92" s="79"/>
      <c r="AM92" s="79"/>
      <c r="AN92" s="23"/>
      <c r="AO92" s="23"/>
      <c r="AP92" s="23"/>
      <c r="AQ92" s="23"/>
      <c r="AR92" s="23"/>
      <c r="AS92" s="14"/>
      <c r="AT92" s="14"/>
      <c r="AU92" s="14"/>
      <c r="AV92" s="14"/>
      <c r="AW92" s="14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</row>
    <row r="93" spans="1:141" s="26" customFormat="1" ht="13.5" customHeight="1">
      <c r="A93" s="23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79"/>
      <c r="P93" s="79"/>
      <c r="Q93" s="73"/>
      <c r="R93" s="79"/>
      <c r="S93" s="79"/>
      <c r="T93" s="79"/>
      <c r="U93" s="79"/>
      <c r="V93" s="79"/>
      <c r="W93" s="73"/>
      <c r="X93" s="79"/>
      <c r="Y93" s="79"/>
      <c r="Z93" s="73"/>
      <c r="AA93" s="79"/>
      <c r="AB93" s="79"/>
      <c r="AC93" s="73"/>
      <c r="AD93" s="79"/>
      <c r="AE93" s="79"/>
      <c r="AF93" s="73"/>
      <c r="AG93" s="78"/>
      <c r="AH93" s="78"/>
      <c r="AI93" s="79"/>
      <c r="AJ93" s="79"/>
      <c r="AK93" s="79"/>
      <c r="AL93" s="79"/>
      <c r="AM93" s="79"/>
      <c r="AN93" s="23"/>
      <c r="AO93" s="23"/>
      <c r="AP93" s="23"/>
      <c r="AQ93" s="23"/>
      <c r="AR93" s="23"/>
      <c r="AS93" s="14"/>
      <c r="AT93" s="14"/>
      <c r="AU93" s="14"/>
      <c r="AV93" s="14"/>
      <c r="AW93" s="14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</row>
    <row r="94" spans="1:141" s="26" customFormat="1" ht="13.5" customHeight="1">
      <c r="A94" s="23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79"/>
      <c r="P94" s="79"/>
      <c r="Q94" s="73"/>
      <c r="R94" s="79"/>
      <c r="S94" s="79"/>
      <c r="T94" s="79"/>
      <c r="U94" s="79"/>
      <c r="V94" s="79"/>
      <c r="W94" s="73"/>
      <c r="X94" s="79"/>
      <c r="Y94" s="79"/>
      <c r="Z94" s="73"/>
      <c r="AA94" s="79"/>
      <c r="AB94" s="79"/>
      <c r="AC94" s="73"/>
      <c r="AD94" s="79"/>
      <c r="AE94" s="79"/>
      <c r="AF94" s="73"/>
      <c r="AG94" s="78"/>
      <c r="AH94" s="78"/>
      <c r="AI94" s="79"/>
      <c r="AJ94" s="79"/>
      <c r="AK94" s="79"/>
      <c r="AL94" s="79"/>
      <c r="AM94" s="79"/>
      <c r="AN94" s="23"/>
      <c r="AO94" s="23"/>
      <c r="AP94" s="23"/>
      <c r="AQ94" s="23"/>
      <c r="AR94" s="23"/>
      <c r="AS94" s="14"/>
      <c r="AT94" s="14"/>
      <c r="AU94" s="14"/>
      <c r="AV94" s="14"/>
      <c r="AW94" s="14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</row>
    <row r="95" spans="1:141" s="26" customFormat="1" ht="13.5" customHeight="1">
      <c r="A95" s="23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79"/>
      <c r="P95" s="79"/>
      <c r="Q95" s="73"/>
      <c r="R95" s="79"/>
      <c r="S95" s="79"/>
      <c r="T95" s="79"/>
      <c r="U95" s="79"/>
      <c r="V95" s="79"/>
      <c r="W95" s="73"/>
      <c r="X95" s="79"/>
      <c r="Y95" s="79"/>
      <c r="Z95" s="73"/>
      <c r="AA95" s="79"/>
      <c r="AB95" s="79"/>
      <c r="AC95" s="73"/>
      <c r="AD95" s="79"/>
      <c r="AE95" s="79"/>
      <c r="AF95" s="73"/>
      <c r="AG95" s="78"/>
      <c r="AH95" s="78"/>
      <c r="AI95" s="79"/>
      <c r="AJ95" s="79"/>
      <c r="AK95" s="79"/>
      <c r="AL95" s="79"/>
      <c r="AM95" s="79"/>
      <c r="AN95" s="23"/>
      <c r="AO95" s="23"/>
      <c r="AP95" s="23"/>
      <c r="AQ95" s="23"/>
      <c r="AR95" s="23"/>
      <c r="AS95" s="14"/>
      <c r="AT95" s="14"/>
      <c r="AU95" s="14"/>
      <c r="AV95" s="14"/>
      <c r="AW95" s="14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</row>
    <row r="96" spans="1:141" s="26" customFormat="1" ht="13.5" customHeight="1">
      <c r="A96" s="23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79"/>
      <c r="P96" s="79"/>
      <c r="Q96" s="73"/>
      <c r="R96" s="79"/>
      <c r="S96" s="79"/>
      <c r="T96" s="79"/>
      <c r="U96" s="79"/>
      <c r="V96" s="79"/>
      <c r="W96" s="73"/>
      <c r="X96" s="79"/>
      <c r="Y96" s="79"/>
      <c r="Z96" s="73"/>
      <c r="AA96" s="79"/>
      <c r="AB96" s="79"/>
      <c r="AC96" s="73"/>
      <c r="AD96" s="79"/>
      <c r="AE96" s="79"/>
      <c r="AF96" s="73"/>
      <c r="AG96" s="78"/>
      <c r="AH96" s="78"/>
      <c r="AI96" s="79"/>
      <c r="AJ96" s="79"/>
      <c r="AK96" s="79"/>
      <c r="AL96" s="79"/>
      <c r="AM96" s="79"/>
      <c r="AN96" s="23"/>
      <c r="AO96" s="23"/>
      <c r="AP96" s="23"/>
      <c r="AQ96" s="23"/>
      <c r="AR96" s="23"/>
      <c r="AS96" s="14"/>
      <c r="AT96" s="14"/>
      <c r="AU96" s="14"/>
      <c r="AV96" s="14"/>
      <c r="AW96" s="14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</row>
    <row r="97" spans="1:141" s="26" customFormat="1" ht="13.5" customHeight="1">
      <c r="A97" s="23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79"/>
      <c r="P97" s="79"/>
      <c r="Q97" s="73"/>
      <c r="R97" s="79"/>
      <c r="S97" s="79"/>
      <c r="T97" s="79"/>
      <c r="U97" s="79"/>
      <c r="V97" s="79"/>
      <c r="W97" s="73"/>
      <c r="X97" s="79"/>
      <c r="Y97" s="79"/>
      <c r="Z97" s="73"/>
      <c r="AA97" s="79"/>
      <c r="AB97" s="79"/>
      <c r="AC97" s="73"/>
      <c r="AD97" s="79"/>
      <c r="AE97" s="79"/>
      <c r="AF97" s="73"/>
      <c r="AG97" s="78"/>
      <c r="AH97" s="78"/>
      <c r="AI97" s="79"/>
      <c r="AJ97" s="79"/>
      <c r="AK97" s="79"/>
      <c r="AL97" s="79"/>
      <c r="AM97" s="79"/>
      <c r="AN97" s="23"/>
      <c r="AO97" s="23"/>
      <c r="AP97" s="23"/>
      <c r="AQ97" s="23"/>
      <c r="AR97" s="23"/>
      <c r="AS97" s="14"/>
      <c r="AT97" s="14"/>
      <c r="AU97" s="14"/>
      <c r="AV97" s="14"/>
      <c r="AW97" s="14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</row>
    <row r="98" spans="1:141" s="26" customFormat="1" ht="13.5" customHeight="1">
      <c r="A98" s="23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79"/>
      <c r="P98" s="79"/>
      <c r="Q98" s="73"/>
      <c r="R98" s="79"/>
      <c r="S98" s="79"/>
      <c r="T98" s="79"/>
      <c r="U98" s="79"/>
      <c r="V98" s="79"/>
      <c r="W98" s="73"/>
      <c r="X98" s="79"/>
      <c r="Y98" s="79"/>
      <c r="Z98" s="73"/>
      <c r="AA98" s="79"/>
      <c r="AB98" s="79"/>
      <c r="AC98" s="73"/>
      <c r="AD98" s="79"/>
      <c r="AE98" s="79"/>
      <c r="AF98" s="73"/>
      <c r="AG98" s="78"/>
      <c r="AH98" s="78"/>
      <c r="AI98" s="79"/>
      <c r="AJ98" s="79"/>
      <c r="AK98" s="79"/>
      <c r="AL98" s="79"/>
      <c r="AM98" s="79"/>
      <c r="AN98" s="23"/>
      <c r="AO98" s="23"/>
      <c r="AP98" s="23"/>
      <c r="AQ98" s="23"/>
      <c r="AR98" s="23"/>
      <c r="AS98" s="14"/>
      <c r="AT98" s="14"/>
      <c r="AU98" s="14"/>
      <c r="AV98" s="14"/>
      <c r="AW98" s="14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</row>
    <row r="99" spans="1:141" s="26" customFormat="1" ht="13.5" customHeight="1">
      <c r="A99" s="23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79"/>
      <c r="P99" s="79"/>
      <c r="Q99" s="73"/>
      <c r="R99" s="79"/>
      <c r="S99" s="79"/>
      <c r="T99" s="79"/>
      <c r="U99" s="79"/>
      <c r="V99" s="79"/>
      <c r="W99" s="73"/>
      <c r="X99" s="79"/>
      <c r="Y99" s="79"/>
      <c r="Z99" s="73"/>
      <c r="AA99" s="79"/>
      <c r="AB99" s="79"/>
      <c r="AC99" s="73"/>
      <c r="AD99" s="79"/>
      <c r="AE99" s="79"/>
      <c r="AF99" s="73"/>
      <c r="AG99" s="78"/>
      <c r="AH99" s="78"/>
      <c r="AI99" s="79"/>
      <c r="AJ99" s="79"/>
      <c r="AK99" s="79"/>
      <c r="AL99" s="79"/>
      <c r="AM99" s="79"/>
      <c r="AN99" s="23"/>
      <c r="AO99" s="23"/>
      <c r="AP99" s="23"/>
      <c r="AQ99" s="23"/>
      <c r="AR99" s="23"/>
      <c r="AS99" s="14"/>
      <c r="AT99" s="14"/>
      <c r="AU99" s="14"/>
      <c r="AV99" s="14"/>
      <c r="AW99" s="14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</row>
    <row r="100" spans="1:141" s="26" customFormat="1" ht="13.5" customHeight="1">
      <c r="A100" s="23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79"/>
      <c r="P100" s="79"/>
      <c r="Q100" s="73"/>
      <c r="R100" s="79"/>
      <c r="S100" s="79"/>
      <c r="T100" s="79"/>
      <c r="U100" s="79"/>
      <c r="V100" s="79"/>
      <c r="W100" s="73"/>
      <c r="X100" s="79"/>
      <c r="Y100" s="79"/>
      <c r="Z100" s="73"/>
      <c r="AA100" s="79"/>
      <c r="AB100" s="79"/>
      <c r="AC100" s="73"/>
      <c r="AD100" s="79"/>
      <c r="AE100" s="79"/>
      <c r="AF100" s="73"/>
      <c r="AG100" s="78"/>
      <c r="AH100" s="78"/>
      <c r="AI100" s="79"/>
      <c r="AJ100" s="79"/>
      <c r="AK100" s="79"/>
      <c r="AL100" s="79"/>
      <c r="AM100" s="79"/>
      <c r="AN100" s="23"/>
      <c r="AO100" s="23"/>
      <c r="AP100" s="23"/>
      <c r="AQ100" s="23"/>
      <c r="AR100" s="23"/>
      <c r="AS100" s="14"/>
      <c r="AT100" s="14"/>
      <c r="AU100" s="14"/>
      <c r="AV100" s="14"/>
      <c r="AW100" s="14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</row>
    <row r="101" spans="1:141" s="26" customFormat="1" ht="13.5" customHeight="1">
      <c r="A101" s="23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79"/>
      <c r="P101" s="79"/>
      <c r="Q101" s="73"/>
      <c r="R101" s="79"/>
      <c r="S101" s="79"/>
      <c r="T101" s="79"/>
      <c r="U101" s="79"/>
      <c r="V101" s="79"/>
      <c r="W101" s="73"/>
      <c r="X101" s="79"/>
      <c r="Y101" s="79"/>
      <c r="Z101" s="73"/>
      <c r="AA101" s="79"/>
      <c r="AB101" s="79"/>
      <c r="AC101" s="73"/>
      <c r="AD101" s="79"/>
      <c r="AE101" s="79"/>
      <c r="AF101" s="73"/>
      <c r="AG101" s="78"/>
      <c r="AH101" s="78"/>
      <c r="AI101" s="79"/>
      <c r="AJ101" s="79"/>
      <c r="AK101" s="79"/>
      <c r="AL101" s="79"/>
      <c r="AM101" s="79"/>
      <c r="AN101" s="23"/>
      <c r="AO101" s="23"/>
      <c r="AP101" s="23"/>
      <c r="AQ101" s="23"/>
      <c r="AR101" s="23"/>
      <c r="AS101" s="14"/>
      <c r="AT101" s="14"/>
      <c r="AU101" s="14"/>
      <c r="AV101" s="14"/>
      <c r="AW101" s="14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</row>
    <row r="102" spans="1:141" s="26" customFormat="1" ht="13.5" customHeight="1">
      <c r="A102" s="23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79"/>
      <c r="P102" s="79"/>
      <c r="Q102" s="73"/>
      <c r="R102" s="79"/>
      <c r="S102" s="79"/>
      <c r="T102" s="79"/>
      <c r="U102" s="79"/>
      <c r="V102" s="79"/>
      <c r="W102" s="73"/>
      <c r="X102" s="79"/>
      <c r="Y102" s="79"/>
      <c r="Z102" s="73"/>
      <c r="AA102" s="79"/>
      <c r="AB102" s="79"/>
      <c r="AC102" s="73"/>
      <c r="AD102" s="79"/>
      <c r="AE102" s="79"/>
      <c r="AF102" s="73"/>
      <c r="AG102" s="78"/>
      <c r="AH102" s="78"/>
      <c r="AI102" s="79"/>
      <c r="AJ102" s="79"/>
      <c r="AK102" s="79"/>
      <c r="AL102" s="79"/>
      <c r="AM102" s="79"/>
      <c r="AN102" s="23"/>
      <c r="AO102" s="23"/>
      <c r="AP102" s="23"/>
      <c r="AQ102" s="23"/>
      <c r="AR102" s="23"/>
      <c r="AS102" s="14"/>
      <c r="AT102" s="14"/>
      <c r="AU102" s="14"/>
      <c r="AV102" s="14"/>
      <c r="AW102" s="14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</row>
    <row r="103" spans="1:141" s="26" customFormat="1" ht="13.5" customHeight="1">
      <c r="A103" s="23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79"/>
      <c r="P103" s="79"/>
      <c r="Q103" s="73"/>
      <c r="R103" s="79"/>
      <c r="S103" s="79"/>
      <c r="T103" s="79"/>
      <c r="U103" s="79"/>
      <c r="V103" s="79"/>
      <c r="W103" s="73"/>
      <c r="X103" s="79"/>
      <c r="Y103" s="79"/>
      <c r="Z103" s="73"/>
      <c r="AA103" s="79"/>
      <c r="AB103" s="79"/>
      <c r="AC103" s="73"/>
      <c r="AD103" s="79"/>
      <c r="AE103" s="79"/>
      <c r="AF103" s="73"/>
      <c r="AG103" s="78"/>
      <c r="AH103" s="78"/>
      <c r="AI103" s="79"/>
      <c r="AJ103" s="79"/>
      <c r="AK103" s="79"/>
      <c r="AL103" s="79"/>
      <c r="AM103" s="79"/>
      <c r="AN103" s="23"/>
      <c r="AO103" s="23"/>
      <c r="AP103" s="23"/>
      <c r="AQ103" s="23"/>
      <c r="AR103" s="23"/>
      <c r="AS103" s="14"/>
      <c r="AT103" s="14"/>
      <c r="AU103" s="14"/>
      <c r="AV103" s="14"/>
      <c r="AW103" s="14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</row>
    <row r="104" spans="1:141" s="26" customFormat="1" ht="13.5" customHeight="1">
      <c r="A104" s="23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79"/>
      <c r="P104" s="79"/>
      <c r="Q104" s="73"/>
      <c r="R104" s="79"/>
      <c r="S104" s="79"/>
      <c r="T104" s="79"/>
      <c r="U104" s="79"/>
      <c r="V104" s="79"/>
      <c r="W104" s="73"/>
      <c r="X104" s="79"/>
      <c r="Y104" s="79"/>
      <c r="Z104" s="73"/>
      <c r="AA104" s="79"/>
      <c r="AB104" s="79"/>
      <c r="AC104" s="73"/>
      <c r="AD104" s="79"/>
      <c r="AE104" s="79"/>
      <c r="AF104" s="73"/>
      <c r="AG104" s="78"/>
      <c r="AH104" s="78"/>
      <c r="AI104" s="79"/>
      <c r="AJ104" s="79"/>
      <c r="AK104" s="79"/>
      <c r="AL104" s="79"/>
      <c r="AM104" s="79"/>
      <c r="AN104" s="23"/>
      <c r="AO104" s="23"/>
      <c r="AP104" s="23"/>
      <c r="AQ104" s="23"/>
      <c r="AR104" s="23"/>
      <c r="AS104" s="14"/>
      <c r="AT104" s="14"/>
      <c r="AU104" s="14"/>
      <c r="AV104" s="14"/>
      <c r="AW104" s="14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</row>
    <row r="105" spans="1:141" s="26" customFormat="1" ht="13.5" customHeight="1">
      <c r="A105" s="23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79"/>
      <c r="P105" s="79"/>
      <c r="Q105" s="73"/>
      <c r="R105" s="79"/>
      <c r="S105" s="79"/>
      <c r="T105" s="79"/>
      <c r="U105" s="79"/>
      <c r="V105" s="79"/>
      <c r="W105" s="73"/>
      <c r="X105" s="79"/>
      <c r="Y105" s="79"/>
      <c r="Z105" s="73"/>
      <c r="AA105" s="79"/>
      <c r="AB105" s="79"/>
      <c r="AC105" s="73"/>
      <c r="AD105" s="79"/>
      <c r="AE105" s="79"/>
      <c r="AF105" s="73"/>
      <c r="AG105" s="78"/>
      <c r="AH105" s="78"/>
      <c r="AI105" s="79"/>
      <c r="AJ105" s="79"/>
      <c r="AK105" s="79"/>
      <c r="AL105" s="79"/>
      <c r="AM105" s="79"/>
      <c r="AN105" s="23"/>
      <c r="AO105" s="23"/>
      <c r="AP105" s="23"/>
      <c r="AQ105" s="23"/>
      <c r="AR105" s="23"/>
      <c r="AS105" s="14"/>
      <c r="AT105" s="14"/>
      <c r="AU105" s="14"/>
      <c r="AV105" s="14"/>
      <c r="AW105" s="14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</row>
    <row r="106" spans="1:141" s="26" customFormat="1" ht="13.5" customHeight="1">
      <c r="A106" s="23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79"/>
      <c r="P106" s="79"/>
      <c r="Q106" s="73"/>
      <c r="R106" s="79"/>
      <c r="S106" s="79"/>
      <c r="T106" s="79"/>
      <c r="U106" s="79"/>
      <c r="V106" s="79"/>
      <c r="W106" s="73"/>
      <c r="X106" s="79"/>
      <c r="Y106" s="79"/>
      <c r="Z106" s="73"/>
      <c r="AA106" s="79"/>
      <c r="AB106" s="79"/>
      <c r="AC106" s="73"/>
      <c r="AD106" s="79"/>
      <c r="AE106" s="79"/>
      <c r="AF106" s="73"/>
      <c r="AG106" s="78"/>
      <c r="AH106" s="78"/>
      <c r="AI106" s="79"/>
      <c r="AJ106" s="79"/>
      <c r="AK106" s="79"/>
      <c r="AL106" s="79"/>
      <c r="AM106" s="79"/>
      <c r="AN106" s="23"/>
      <c r="AO106" s="23"/>
      <c r="AP106" s="23"/>
      <c r="AQ106" s="23"/>
      <c r="AR106" s="23"/>
      <c r="AS106" s="14"/>
      <c r="AT106" s="14"/>
      <c r="AU106" s="14"/>
      <c r="AV106" s="14"/>
      <c r="AW106" s="14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</row>
    <row r="107" spans="1:141" s="26" customFormat="1" ht="13.5" customHeight="1">
      <c r="A107" s="23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79"/>
      <c r="P107" s="79"/>
      <c r="Q107" s="73"/>
      <c r="R107" s="79"/>
      <c r="S107" s="79"/>
      <c r="T107" s="79"/>
      <c r="U107" s="79"/>
      <c r="V107" s="79"/>
      <c r="W107" s="73"/>
      <c r="X107" s="79"/>
      <c r="Y107" s="79"/>
      <c r="Z107" s="73"/>
      <c r="AA107" s="79"/>
      <c r="AB107" s="79"/>
      <c r="AC107" s="73"/>
      <c r="AD107" s="79"/>
      <c r="AE107" s="79"/>
      <c r="AF107" s="73"/>
      <c r="AG107" s="78"/>
      <c r="AH107" s="78"/>
      <c r="AI107" s="79"/>
      <c r="AJ107" s="79"/>
      <c r="AK107" s="79"/>
      <c r="AL107" s="79"/>
      <c r="AM107" s="79"/>
      <c r="AN107" s="23"/>
      <c r="AO107" s="23"/>
      <c r="AP107" s="23"/>
      <c r="AQ107" s="23"/>
      <c r="AR107" s="23"/>
      <c r="AS107" s="14"/>
      <c r="AT107" s="14"/>
      <c r="AU107" s="14"/>
      <c r="AV107" s="14"/>
      <c r="AW107" s="14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</row>
    <row r="108" spans="1:141" s="26" customFormat="1" ht="13.5" customHeight="1">
      <c r="A108" s="23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79"/>
      <c r="P108" s="79"/>
      <c r="Q108" s="73"/>
      <c r="R108" s="79"/>
      <c r="S108" s="79"/>
      <c r="T108" s="79"/>
      <c r="U108" s="79"/>
      <c r="V108" s="79"/>
      <c r="W108" s="73"/>
      <c r="X108" s="79"/>
      <c r="Y108" s="79"/>
      <c r="Z108" s="73"/>
      <c r="AA108" s="79"/>
      <c r="AB108" s="79"/>
      <c r="AC108" s="73"/>
      <c r="AD108" s="79"/>
      <c r="AE108" s="79"/>
      <c r="AF108" s="73"/>
      <c r="AG108" s="78"/>
      <c r="AH108" s="78"/>
      <c r="AI108" s="79"/>
      <c r="AJ108" s="79"/>
      <c r="AK108" s="79"/>
      <c r="AL108" s="79"/>
      <c r="AM108" s="79"/>
      <c r="AN108" s="23"/>
      <c r="AO108" s="23"/>
      <c r="AP108" s="23"/>
      <c r="AQ108" s="23"/>
      <c r="AR108" s="23"/>
      <c r="AS108" s="14"/>
      <c r="AT108" s="14"/>
      <c r="AU108" s="14"/>
      <c r="AV108" s="14"/>
      <c r="AW108" s="14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</row>
    <row r="109" spans="1:141" s="26" customFormat="1" ht="13.5" customHeight="1">
      <c r="A109" s="23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79"/>
      <c r="P109" s="79"/>
      <c r="Q109" s="73"/>
      <c r="R109" s="79"/>
      <c r="S109" s="79"/>
      <c r="T109" s="79"/>
      <c r="U109" s="79"/>
      <c r="V109" s="79"/>
      <c r="W109" s="73"/>
      <c r="X109" s="79"/>
      <c r="Y109" s="79"/>
      <c r="Z109" s="73"/>
      <c r="AA109" s="79"/>
      <c r="AB109" s="79"/>
      <c r="AC109" s="73"/>
      <c r="AD109" s="79"/>
      <c r="AE109" s="79"/>
      <c r="AF109" s="73"/>
      <c r="AG109" s="78"/>
      <c r="AH109" s="78"/>
      <c r="AI109" s="79"/>
      <c r="AJ109" s="79"/>
      <c r="AK109" s="79"/>
      <c r="AL109" s="79"/>
      <c r="AM109" s="79"/>
      <c r="AN109" s="23"/>
      <c r="AO109" s="23"/>
      <c r="AP109" s="23"/>
      <c r="AQ109" s="23"/>
      <c r="AR109" s="23"/>
      <c r="AS109" s="14"/>
      <c r="AT109" s="14"/>
      <c r="AU109" s="14"/>
      <c r="AV109" s="14"/>
      <c r="AW109" s="14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</row>
    <row r="110" spans="1:141" s="26" customFormat="1" ht="13.5" customHeight="1">
      <c r="A110" s="23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79"/>
      <c r="P110" s="79"/>
      <c r="Q110" s="73"/>
      <c r="R110" s="79"/>
      <c r="S110" s="79"/>
      <c r="T110" s="79"/>
      <c r="U110" s="79"/>
      <c r="V110" s="79"/>
      <c r="W110" s="73"/>
      <c r="X110" s="79"/>
      <c r="Y110" s="79"/>
      <c r="Z110" s="73"/>
      <c r="AA110" s="79"/>
      <c r="AB110" s="79"/>
      <c r="AC110" s="73"/>
      <c r="AD110" s="79"/>
      <c r="AE110" s="79"/>
      <c r="AF110" s="73"/>
      <c r="AG110" s="78"/>
      <c r="AH110" s="78"/>
      <c r="AI110" s="79"/>
      <c r="AJ110" s="79"/>
      <c r="AK110" s="79"/>
      <c r="AL110" s="79"/>
      <c r="AM110" s="79"/>
      <c r="AN110" s="23"/>
      <c r="AO110" s="23"/>
      <c r="AP110" s="23"/>
      <c r="AQ110" s="23"/>
      <c r="AR110" s="23"/>
      <c r="AS110" s="14"/>
      <c r="AT110" s="14"/>
      <c r="AU110" s="14"/>
      <c r="AV110" s="14"/>
      <c r="AW110" s="14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</row>
    <row r="111" spans="1:141" s="26" customFormat="1" ht="13.5" customHeight="1">
      <c r="A111" s="23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79"/>
      <c r="P111" s="79"/>
      <c r="Q111" s="73"/>
      <c r="R111" s="79"/>
      <c r="S111" s="79"/>
      <c r="T111" s="79"/>
      <c r="U111" s="79"/>
      <c r="V111" s="79"/>
      <c r="W111" s="73"/>
      <c r="X111" s="79"/>
      <c r="Y111" s="79"/>
      <c r="Z111" s="73"/>
      <c r="AA111" s="79"/>
      <c r="AB111" s="79"/>
      <c r="AC111" s="73"/>
      <c r="AD111" s="79"/>
      <c r="AE111" s="79"/>
      <c r="AF111" s="73"/>
      <c r="AG111" s="78"/>
      <c r="AH111" s="78"/>
      <c r="AI111" s="79"/>
      <c r="AJ111" s="79"/>
      <c r="AK111" s="79"/>
      <c r="AL111" s="79"/>
      <c r="AM111" s="79"/>
      <c r="AN111" s="23"/>
      <c r="AO111" s="23"/>
      <c r="AP111" s="23"/>
      <c r="AQ111" s="23"/>
      <c r="AR111" s="23"/>
      <c r="AS111" s="14"/>
      <c r="AT111" s="14"/>
      <c r="AU111" s="14"/>
      <c r="AV111" s="14"/>
      <c r="AW111" s="14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</row>
    <row r="112" spans="1:141" s="26" customFormat="1" ht="13.5" customHeight="1">
      <c r="A112" s="23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79"/>
      <c r="P112" s="79"/>
      <c r="Q112" s="73"/>
      <c r="R112" s="79"/>
      <c r="S112" s="79"/>
      <c r="T112" s="79"/>
      <c r="U112" s="79"/>
      <c r="V112" s="79"/>
      <c r="W112" s="73"/>
      <c r="X112" s="79"/>
      <c r="Y112" s="79"/>
      <c r="Z112" s="73"/>
      <c r="AA112" s="79"/>
      <c r="AB112" s="79"/>
      <c r="AC112" s="73"/>
      <c r="AD112" s="79"/>
      <c r="AE112" s="79"/>
      <c r="AF112" s="73"/>
      <c r="AG112" s="78"/>
      <c r="AH112" s="78"/>
      <c r="AI112" s="79"/>
      <c r="AJ112" s="79"/>
      <c r="AK112" s="79"/>
      <c r="AL112" s="79"/>
      <c r="AM112" s="79"/>
      <c r="AN112" s="23"/>
      <c r="AO112" s="23"/>
      <c r="AP112" s="23"/>
      <c r="AQ112" s="23"/>
      <c r="AR112" s="23"/>
      <c r="AS112" s="14"/>
      <c r="AT112" s="14"/>
      <c r="AU112" s="14"/>
      <c r="AV112" s="14"/>
      <c r="AW112" s="14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</row>
    <row r="113" spans="1:141" s="26" customFormat="1" ht="13.5" customHeight="1">
      <c r="A113" s="23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79"/>
      <c r="P113" s="79"/>
      <c r="Q113" s="73"/>
      <c r="R113" s="79"/>
      <c r="S113" s="79"/>
      <c r="T113" s="79"/>
      <c r="U113" s="79"/>
      <c r="V113" s="79"/>
      <c r="W113" s="73"/>
      <c r="X113" s="79"/>
      <c r="Y113" s="79"/>
      <c r="Z113" s="73"/>
      <c r="AA113" s="79"/>
      <c r="AB113" s="79"/>
      <c r="AC113" s="73"/>
      <c r="AD113" s="79"/>
      <c r="AE113" s="79"/>
      <c r="AF113" s="73"/>
      <c r="AG113" s="78"/>
      <c r="AH113" s="78"/>
      <c r="AI113" s="79"/>
      <c r="AJ113" s="79"/>
      <c r="AK113" s="79"/>
      <c r="AL113" s="79"/>
      <c r="AM113" s="79"/>
      <c r="AN113" s="23"/>
      <c r="AO113" s="23"/>
      <c r="AP113" s="23"/>
      <c r="AQ113" s="23"/>
      <c r="AR113" s="23"/>
      <c r="AS113" s="14"/>
      <c r="AT113" s="14"/>
      <c r="AU113" s="14"/>
      <c r="AV113" s="14"/>
      <c r="AW113" s="14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</row>
    <row r="114" spans="1:141" s="26" customFormat="1" ht="13.5" customHeight="1">
      <c r="A114" s="23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79"/>
      <c r="P114" s="79"/>
      <c r="Q114" s="73"/>
      <c r="R114" s="79"/>
      <c r="S114" s="79"/>
      <c r="T114" s="79"/>
      <c r="U114" s="79"/>
      <c r="V114" s="79"/>
      <c r="W114" s="73"/>
      <c r="X114" s="79"/>
      <c r="Y114" s="79"/>
      <c r="Z114" s="73"/>
      <c r="AA114" s="79"/>
      <c r="AB114" s="79"/>
      <c r="AC114" s="73"/>
      <c r="AD114" s="79"/>
      <c r="AE114" s="79"/>
      <c r="AF114" s="73"/>
      <c r="AG114" s="78"/>
      <c r="AH114" s="78"/>
      <c r="AI114" s="79"/>
      <c r="AJ114" s="79"/>
      <c r="AK114" s="79"/>
      <c r="AL114" s="79"/>
      <c r="AM114" s="79"/>
      <c r="AN114" s="23"/>
      <c r="AO114" s="23"/>
      <c r="AP114" s="23"/>
      <c r="AQ114" s="23"/>
      <c r="AR114" s="23"/>
      <c r="AS114" s="14"/>
      <c r="AT114" s="14"/>
      <c r="AU114" s="14"/>
      <c r="AV114" s="14"/>
      <c r="AW114" s="14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</row>
    <row r="115" spans="1:141" s="26" customFormat="1" ht="13.5" customHeight="1">
      <c r="A115" s="23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79"/>
      <c r="P115" s="79"/>
      <c r="Q115" s="73"/>
      <c r="R115" s="79"/>
      <c r="S115" s="79"/>
      <c r="T115" s="79"/>
      <c r="U115" s="79"/>
      <c r="V115" s="79"/>
      <c r="W115" s="73"/>
      <c r="X115" s="79"/>
      <c r="Y115" s="79"/>
      <c r="Z115" s="73"/>
      <c r="AA115" s="79"/>
      <c r="AB115" s="79"/>
      <c r="AC115" s="73"/>
      <c r="AD115" s="79"/>
      <c r="AE115" s="79"/>
      <c r="AF115" s="73"/>
      <c r="AG115" s="78"/>
      <c r="AH115" s="78"/>
      <c r="AI115" s="79"/>
      <c r="AJ115" s="79"/>
      <c r="AK115" s="79"/>
      <c r="AL115" s="79"/>
      <c r="AM115" s="79"/>
      <c r="AN115" s="23"/>
      <c r="AO115" s="23"/>
      <c r="AP115" s="23"/>
      <c r="AQ115" s="23"/>
      <c r="AR115" s="23"/>
      <c r="AS115" s="14"/>
      <c r="AT115" s="14"/>
      <c r="AU115" s="14"/>
      <c r="AV115" s="14"/>
      <c r="AW115" s="14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</row>
    <row r="116" spans="1:141" s="26" customFormat="1" ht="13.5" customHeight="1">
      <c r="A116" s="23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79"/>
      <c r="P116" s="79"/>
      <c r="Q116" s="73"/>
      <c r="R116" s="79"/>
      <c r="S116" s="79"/>
      <c r="T116" s="79"/>
      <c r="U116" s="79"/>
      <c r="V116" s="79"/>
      <c r="W116" s="73"/>
      <c r="X116" s="79"/>
      <c r="Y116" s="79"/>
      <c r="Z116" s="73"/>
      <c r="AA116" s="79"/>
      <c r="AB116" s="79"/>
      <c r="AC116" s="73"/>
      <c r="AD116" s="79"/>
      <c r="AE116" s="79"/>
      <c r="AF116" s="73"/>
      <c r="AG116" s="78"/>
      <c r="AH116" s="78"/>
      <c r="AI116" s="79"/>
      <c r="AJ116" s="79"/>
      <c r="AK116" s="79"/>
      <c r="AL116" s="79"/>
      <c r="AM116" s="79"/>
      <c r="AN116" s="23"/>
      <c r="AO116" s="23"/>
      <c r="AP116" s="23"/>
      <c r="AQ116" s="23"/>
      <c r="AR116" s="23"/>
      <c r="AS116" s="14"/>
      <c r="AT116" s="14"/>
      <c r="AU116" s="14"/>
      <c r="AV116" s="14"/>
      <c r="AW116" s="14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</row>
    <row r="117" spans="1:141" s="26" customFormat="1" ht="13.5" customHeight="1">
      <c r="A117" s="23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79"/>
      <c r="P117" s="79"/>
      <c r="Q117" s="73"/>
      <c r="R117" s="79"/>
      <c r="S117" s="79"/>
      <c r="T117" s="79"/>
      <c r="U117" s="79"/>
      <c r="V117" s="79"/>
      <c r="W117" s="73"/>
      <c r="X117" s="79"/>
      <c r="Y117" s="79"/>
      <c r="Z117" s="73"/>
      <c r="AA117" s="79"/>
      <c r="AB117" s="79"/>
      <c r="AC117" s="73"/>
      <c r="AD117" s="79"/>
      <c r="AE117" s="79"/>
      <c r="AF117" s="73"/>
      <c r="AG117" s="78"/>
      <c r="AH117" s="78"/>
      <c r="AI117" s="79"/>
      <c r="AJ117" s="79"/>
      <c r="AK117" s="79"/>
      <c r="AL117" s="79"/>
      <c r="AM117" s="79"/>
      <c r="AN117" s="23"/>
      <c r="AO117" s="23"/>
      <c r="AP117" s="23"/>
      <c r="AQ117" s="23"/>
      <c r="AR117" s="23"/>
      <c r="AS117" s="14"/>
      <c r="AT117" s="14"/>
      <c r="AU117" s="14"/>
      <c r="AV117" s="14"/>
      <c r="AW117" s="14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</row>
    <row r="118" spans="1:141" s="26" customFormat="1" ht="13.5" customHeight="1">
      <c r="A118" s="23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79"/>
      <c r="P118" s="79"/>
      <c r="Q118" s="73"/>
      <c r="R118" s="79"/>
      <c r="S118" s="79"/>
      <c r="T118" s="79"/>
      <c r="U118" s="79"/>
      <c r="V118" s="79"/>
      <c r="W118" s="73"/>
      <c r="X118" s="79"/>
      <c r="Y118" s="79"/>
      <c r="Z118" s="73"/>
      <c r="AA118" s="79"/>
      <c r="AB118" s="79"/>
      <c r="AC118" s="73"/>
      <c r="AD118" s="79"/>
      <c r="AE118" s="79"/>
      <c r="AF118" s="73"/>
      <c r="AG118" s="78"/>
      <c r="AH118" s="78"/>
      <c r="AI118" s="79"/>
      <c r="AJ118" s="79"/>
      <c r="AK118" s="79"/>
      <c r="AL118" s="79"/>
      <c r="AM118" s="79"/>
      <c r="AN118" s="23"/>
      <c r="AO118" s="23"/>
      <c r="AP118" s="23"/>
      <c r="AQ118" s="23"/>
      <c r="AR118" s="23"/>
      <c r="AS118" s="14"/>
      <c r="AT118" s="14"/>
      <c r="AU118" s="14"/>
      <c r="AV118" s="14"/>
      <c r="AW118" s="14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</row>
    <row r="119" spans="1:141" s="26" customFormat="1" ht="13.5" customHeight="1">
      <c r="A119" s="23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79"/>
      <c r="P119" s="79"/>
      <c r="Q119" s="73"/>
      <c r="R119" s="79"/>
      <c r="S119" s="79"/>
      <c r="T119" s="79"/>
      <c r="U119" s="79"/>
      <c r="V119" s="79"/>
      <c r="W119" s="73"/>
      <c r="X119" s="79"/>
      <c r="Y119" s="79"/>
      <c r="Z119" s="73"/>
      <c r="AA119" s="79"/>
      <c r="AB119" s="79"/>
      <c r="AC119" s="73"/>
      <c r="AD119" s="79"/>
      <c r="AE119" s="79"/>
      <c r="AF119" s="73"/>
      <c r="AG119" s="78"/>
      <c r="AH119" s="78"/>
      <c r="AI119" s="79"/>
      <c r="AJ119" s="79"/>
      <c r="AK119" s="79"/>
      <c r="AL119" s="79"/>
      <c r="AM119" s="79"/>
      <c r="AN119" s="23"/>
      <c r="AO119" s="23"/>
      <c r="AP119" s="23"/>
      <c r="AQ119" s="23"/>
      <c r="AR119" s="23"/>
      <c r="AS119" s="14"/>
      <c r="AT119" s="14"/>
      <c r="AU119" s="14"/>
      <c r="AV119" s="14"/>
      <c r="AW119" s="14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</row>
    <row r="120" spans="1:141" s="26" customFormat="1" ht="13.5" customHeight="1">
      <c r="A120" s="23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79"/>
      <c r="P120" s="79"/>
      <c r="Q120" s="73"/>
      <c r="R120" s="79"/>
      <c r="S120" s="79"/>
      <c r="T120" s="79"/>
      <c r="U120" s="79"/>
      <c r="V120" s="79"/>
      <c r="W120" s="73"/>
      <c r="X120" s="79"/>
      <c r="Y120" s="79"/>
      <c r="Z120" s="73"/>
      <c r="AA120" s="79"/>
      <c r="AB120" s="79"/>
      <c r="AC120" s="73"/>
      <c r="AD120" s="79"/>
      <c r="AE120" s="79"/>
      <c r="AF120" s="73"/>
      <c r="AG120" s="78"/>
      <c r="AH120" s="78"/>
      <c r="AI120" s="79"/>
      <c r="AJ120" s="79"/>
      <c r="AK120" s="79"/>
      <c r="AL120" s="79"/>
      <c r="AM120" s="79"/>
      <c r="AN120" s="23"/>
      <c r="AO120" s="23"/>
      <c r="AP120" s="23"/>
      <c r="AQ120" s="23"/>
      <c r="AR120" s="23"/>
      <c r="AS120" s="14"/>
      <c r="AT120" s="14"/>
      <c r="AU120" s="14"/>
      <c r="AV120" s="14"/>
      <c r="AW120" s="14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</row>
    <row r="121" spans="1:141" s="26" customFormat="1" ht="13.5" customHeight="1">
      <c r="A121" s="23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23"/>
      <c r="CT121" s="23"/>
      <c r="CU121" s="23"/>
      <c r="CV121" s="23"/>
      <c r="CW121" s="23"/>
      <c r="CX121" s="23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</row>
    <row r="122" spans="1:140" s="26" customFormat="1" ht="13.5" customHeight="1">
      <c r="A122" s="23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23"/>
      <c r="CT122" s="23"/>
      <c r="CU122" s="23"/>
      <c r="CV122" s="23"/>
      <c r="CW122" s="23"/>
      <c r="CX122" s="23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</row>
    <row r="123" spans="1:140" s="26" customFormat="1" ht="13.5" customHeight="1">
      <c r="A123" s="23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23"/>
      <c r="CT123" s="23"/>
      <c r="CU123" s="23"/>
      <c r="CV123" s="23"/>
      <c r="CW123" s="23"/>
      <c r="CX123" s="23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</row>
    <row r="124" spans="1:144" s="26" customFormat="1" ht="13.5" customHeight="1">
      <c r="A124" s="23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23"/>
      <c r="CT124" s="23"/>
      <c r="CU124" s="23"/>
      <c r="CV124" s="23"/>
      <c r="CW124" s="23"/>
      <c r="CX124" s="23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</row>
    <row r="125" spans="1:144" s="26" customFormat="1" ht="13.5" customHeight="1">
      <c r="A125" s="23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23"/>
      <c r="CT125" s="23"/>
      <c r="CU125" s="23"/>
      <c r="CV125" s="23"/>
      <c r="CW125" s="23"/>
      <c r="CX125" s="23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</row>
    <row r="126" spans="1:144" s="26" customFormat="1" ht="13.5" customHeight="1">
      <c r="A126" s="23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66"/>
      <c r="CT126" s="66"/>
      <c r="CU126" s="66"/>
      <c r="CV126" s="66"/>
      <c r="CW126" s="66"/>
      <c r="CX126" s="66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</row>
    <row r="127" spans="1:144" s="26" customFormat="1" ht="13.5" customHeight="1">
      <c r="A127" s="23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</row>
    <row r="128" spans="1:144" s="26" customFormat="1" ht="13.5" customHeight="1">
      <c r="A128" s="23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</row>
    <row r="129" spans="1:144" s="26" customFormat="1" ht="13.5" customHeight="1">
      <c r="A129" s="23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</row>
    <row r="130" spans="1:141" s="26" customFormat="1" ht="10.5" customHeight="1">
      <c r="A130" s="23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3"/>
      <c r="R130" s="79"/>
      <c r="S130" s="79"/>
      <c r="T130" s="79"/>
      <c r="U130" s="79"/>
      <c r="V130" s="79"/>
      <c r="W130" s="73"/>
      <c r="X130" s="79"/>
      <c r="Y130" s="79"/>
      <c r="Z130" s="73"/>
      <c r="AA130" s="79"/>
      <c r="AB130" s="79"/>
      <c r="AC130" s="73"/>
      <c r="AD130" s="79"/>
      <c r="AE130" s="79"/>
      <c r="AF130" s="73"/>
      <c r="AG130" s="78"/>
      <c r="AH130" s="78"/>
      <c r="AI130" s="79"/>
      <c r="AJ130" s="79"/>
      <c r="AK130" s="79"/>
      <c r="AL130" s="79"/>
      <c r="AM130" s="79"/>
      <c r="AN130" s="23"/>
      <c r="AO130" s="23"/>
      <c r="AP130" s="23"/>
      <c r="AQ130" s="23"/>
      <c r="AR130" s="23"/>
      <c r="AS130" s="14"/>
      <c r="AT130" s="14"/>
      <c r="AU130" s="14"/>
      <c r="AV130" s="14"/>
      <c r="AW130" s="14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</row>
    <row r="131" spans="1:141" s="26" customFormat="1" ht="10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4"/>
      <c r="R131" s="23"/>
      <c r="S131" s="23"/>
      <c r="T131" s="23"/>
      <c r="U131" s="23"/>
      <c r="V131" s="23"/>
      <c r="W131" s="14"/>
      <c r="X131" s="23"/>
      <c r="Y131" s="23"/>
      <c r="Z131" s="14"/>
      <c r="AA131" s="23"/>
      <c r="AB131" s="23"/>
      <c r="AC131" s="14"/>
      <c r="AD131" s="23"/>
      <c r="AE131" s="23"/>
      <c r="AF131" s="14"/>
      <c r="AG131" s="29"/>
      <c r="AH131" s="29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14"/>
      <c r="AT131" s="14"/>
      <c r="AU131" s="14"/>
      <c r="AV131" s="14"/>
      <c r="AW131" s="14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</row>
    <row r="132" spans="1:141" s="26" customFormat="1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14"/>
      <c r="R132" s="23"/>
      <c r="S132" s="23"/>
      <c r="T132" s="23"/>
      <c r="U132" s="23"/>
      <c r="V132" s="23"/>
      <c r="W132" s="14"/>
      <c r="X132" s="23"/>
      <c r="Y132" s="23"/>
      <c r="Z132" s="14"/>
      <c r="AA132" s="23"/>
      <c r="AB132" s="23"/>
      <c r="AC132" s="14"/>
      <c r="AD132" s="23"/>
      <c r="AE132" s="23"/>
      <c r="AF132" s="14"/>
      <c r="AG132" s="29"/>
      <c r="AH132" s="29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14"/>
      <c r="AT132" s="14"/>
      <c r="AU132" s="14"/>
      <c r="AV132" s="14"/>
      <c r="AW132" s="14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</row>
    <row r="133" spans="1:141" s="26" customFormat="1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14"/>
      <c r="R133" s="23"/>
      <c r="S133" s="23"/>
      <c r="T133" s="23"/>
      <c r="U133" s="23"/>
      <c r="V133" s="23"/>
      <c r="W133" s="14"/>
      <c r="X133" s="23"/>
      <c r="Y133" s="23"/>
      <c r="Z133" s="14"/>
      <c r="AA133" s="23"/>
      <c r="AB133" s="23"/>
      <c r="AC133" s="14"/>
      <c r="AD133" s="23"/>
      <c r="AE133" s="23"/>
      <c r="AF133" s="14"/>
      <c r="AG133" s="29"/>
      <c r="AH133" s="29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14"/>
      <c r="AT133" s="14"/>
      <c r="AU133" s="14"/>
      <c r="AV133" s="14"/>
      <c r="AW133" s="14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</row>
    <row r="134" spans="1:141" s="26" customFormat="1" ht="10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14"/>
      <c r="R134" s="23"/>
      <c r="S134" s="23"/>
      <c r="T134" s="23"/>
      <c r="U134" s="23"/>
      <c r="V134" s="23"/>
      <c r="W134" s="14"/>
      <c r="X134" s="23"/>
      <c r="Y134" s="23"/>
      <c r="Z134" s="14"/>
      <c r="AA134" s="23"/>
      <c r="AB134" s="23"/>
      <c r="AC134" s="14"/>
      <c r="AD134" s="23"/>
      <c r="AE134" s="23"/>
      <c r="AF134" s="14"/>
      <c r="AG134" s="29"/>
      <c r="AH134" s="29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14"/>
      <c r="AT134" s="14"/>
      <c r="AU134" s="14"/>
      <c r="AV134" s="14"/>
      <c r="AW134" s="14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</row>
    <row r="135" spans="1:141" s="26" customFormat="1" ht="10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14"/>
      <c r="R135" s="23"/>
      <c r="S135" s="23"/>
      <c r="T135" s="23"/>
      <c r="U135" s="23"/>
      <c r="V135" s="23"/>
      <c r="W135" s="14"/>
      <c r="X135" s="23"/>
      <c r="Y135" s="23"/>
      <c r="Z135" s="14"/>
      <c r="AA135" s="23"/>
      <c r="AB135" s="23"/>
      <c r="AC135" s="14"/>
      <c r="AD135" s="23"/>
      <c r="AE135" s="23"/>
      <c r="AF135" s="14"/>
      <c r="AG135" s="29"/>
      <c r="AH135" s="29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14"/>
      <c r="AT135" s="14"/>
      <c r="AU135" s="14"/>
      <c r="AV135" s="14"/>
      <c r="AW135" s="14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</row>
    <row r="136" spans="1:141" s="26" customFormat="1" ht="12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4"/>
      <c r="R136" s="23"/>
      <c r="S136" s="23"/>
      <c r="T136" s="23"/>
      <c r="U136" s="23"/>
      <c r="V136" s="23"/>
      <c r="W136" s="14"/>
      <c r="X136" s="23"/>
      <c r="Y136" s="23"/>
      <c r="Z136" s="14"/>
      <c r="AA136" s="23"/>
      <c r="AB136" s="23"/>
      <c r="AC136" s="14"/>
      <c r="AD136" s="23"/>
      <c r="AE136" s="23"/>
      <c r="AF136" s="14"/>
      <c r="AG136" s="29"/>
      <c r="AH136" s="29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14"/>
      <c r="AT136" s="14"/>
      <c r="AU136" s="14"/>
      <c r="AV136" s="14"/>
      <c r="AW136" s="14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</row>
    <row r="137" spans="1:141" s="26" customFormat="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4"/>
      <c r="R137" s="23"/>
      <c r="S137" s="23"/>
      <c r="T137" s="23"/>
      <c r="U137" s="23"/>
      <c r="V137" s="23"/>
      <c r="W137" s="14"/>
      <c r="X137" s="23"/>
      <c r="Y137" s="23"/>
      <c r="Z137" s="14"/>
      <c r="AA137" s="23"/>
      <c r="AB137" s="23"/>
      <c r="AC137" s="14"/>
      <c r="AD137" s="23"/>
      <c r="AE137" s="23"/>
      <c r="AF137" s="14"/>
      <c r="AG137" s="29"/>
      <c r="AH137" s="29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14"/>
      <c r="AT137" s="14"/>
      <c r="AU137" s="14"/>
      <c r="AV137" s="14"/>
      <c r="AW137" s="14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</row>
    <row r="138" spans="1:141" s="26" customFormat="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4"/>
      <c r="R138" s="23"/>
      <c r="S138" s="23"/>
      <c r="T138" s="23"/>
      <c r="U138" s="23"/>
      <c r="V138" s="23"/>
      <c r="W138" s="14"/>
      <c r="X138" s="23"/>
      <c r="Y138" s="23"/>
      <c r="Z138" s="14"/>
      <c r="AA138" s="23"/>
      <c r="AB138" s="23"/>
      <c r="AC138" s="14"/>
      <c r="AD138" s="23"/>
      <c r="AE138" s="23"/>
      <c r="AF138" s="14"/>
      <c r="AG138" s="29"/>
      <c r="AH138" s="29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14"/>
      <c r="AT138" s="14"/>
      <c r="AU138" s="14"/>
      <c r="AV138" s="14"/>
      <c r="AW138" s="14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</row>
    <row r="139" spans="1:141" s="26" customFormat="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14"/>
      <c r="R139" s="23"/>
      <c r="S139" s="23"/>
      <c r="T139" s="23"/>
      <c r="U139" s="23"/>
      <c r="V139" s="23"/>
      <c r="W139" s="14"/>
      <c r="X139" s="23"/>
      <c r="Y139" s="23"/>
      <c r="Z139" s="14"/>
      <c r="AA139" s="23"/>
      <c r="AB139" s="23"/>
      <c r="AC139" s="14"/>
      <c r="AD139" s="23"/>
      <c r="AE139" s="23"/>
      <c r="AF139" s="14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14"/>
      <c r="AT139" s="14"/>
      <c r="AU139" s="14"/>
      <c r="AV139" s="14"/>
      <c r="AW139" s="14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</row>
    <row r="140" spans="1:141" s="26" customFormat="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14"/>
      <c r="R140" s="23"/>
      <c r="S140" s="23"/>
      <c r="T140" s="23"/>
      <c r="U140" s="23"/>
      <c r="V140" s="23"/>
      <c r="W140" s="14"/>
      <c r="X140" s="23"/>
      <c r="Y140" s="23"/>
      <c r="Z140" s="14"/>
      <c r="AA140" s="23"/>
      <c r="AB140" s="23"/>
      <c r="AC140" s="14"/>
      <c r="AD140" s="23"/>
      <c r="AE140" s="23"/>
      <c r="AF140" s="14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14"/>
      <c r="AT140" s="14"/>
      <c r="AU140" s="14"/>
      <c r="AV140" s="14"/>
      <c r="AW140" s="14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</row>
    <row r="141" spans="1:141" s="26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14"/>
      <c r="R141" s="23"/>
      <c r="S141" s="23"/>
      <c r="T141" s="23"/>
      <c r="U141" s="23"/>
      <c r="V141" s="23"/>
      <c r="W141" s="14"/>
      <c r="X141" s="23"/>
      <c r="Y141" s="23"/>
      <c r="Z141" s="14"/>
      <c r="AA141" s="23"/>
      <c r="AB141" s="23"/>
      <c r="AC141" s="14"/>
      <c r="AD141" s="23"/>
      <c r="AE141" s="23"/>
      <c r="AF141" s="14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14"/>
      <c r="AT141" s="14"/>
      <c r="AU141" s="14"/>
      <c r="AV141" s="14"/>
      <c r="AW141" s="14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</row>
    <row r="142" spans="1:141" s="26" customFormat="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14"/>
      <c r="R142" s="23"/>
      <c r="S142" s="23"/>
      <c r="T142" s="23"/>
      <c r="U142" s="23"/>
      <c r="V142" s="23"/>
      <c r="W142" s="14"/>
      <c r="X142" s="23"/>
      <c r="Y142" s="23"/>
      <c r="Z142" s="14"/>
      <c r="AA142" s="23"/>
      <c r="AB142" s="23"/>
      <c r="AC142" s="14"/>
      <c r="AD142" s="23"/>
      <c r="AE142" s="23"/>
      <c r="AF142" s="14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14"/>
      <c r="AT142" s="14"/>
      <c r="AU142" s="14"/>
      <c r="AV142" s="14"/>
      <c r="AW142" s="14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</row>
    <row r="143" spans="1:129" s="26" customFormat="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14"/>
      <c r="R143" s="23"/>
      <c r="S143" s="23"/>
      <c r="T143" s="23"/>
      <c r="U143" s="23"/>
      <c r="V143" s="23"/>
      <c r="W143" s="14"/>
      <c r="X143" s="23"/>
      <c r="Y143" s="23"/>
      <c r="Z143" s="14"/>
      <c r="AA143" s="23"/>
      <c r="AB143" s="23"/>
      <c r="AC143" s="14"/>
      <c r="AD143" s="23"/>
      <c r="AE143" s="23"/>
      <c r="AF143" s="14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14"/>
      <c r="AT143" s="14"/>
      <c r="AU143" s="14"/>
      <c r="AV143" s="14"/>
      <c r="AW143" s="14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</row>
    <row r="144" spans="1:129" s="26" customFormat="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14"/>
      <c r="R144" s="23"/>
      <c r="S144" s="23"/>
      <c r="T144" s="23"/>
      <c r="U144" s="23"/>
      <c r="V144" s="23"/>
      <c r="W144" s="14"/>
      <c r="X144" s="23"/>
      <c r="Y144" s="23"/>
      <c r="Z144" s="14"/>
      <c r="AA144" s="23"/>
      <c r="AB144" s="23"/>
      <c r="AC144" s="14"/>
      <c r="AD144" s="23"/>
      <c r="AE144" s="23"/>
      <c r="AF144" s="14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14"/>
      <c r="AT144" s="14"/>
      <c r="AU144" s="14"/>
      <c r="AV144" s="14"/>
      <c r="AW144" s="14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</row>
    <row r="145" spans="1:129" s="26" customFormat="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14"/>
      <c r="R145" s="23"/>
      <c r="S145" s="23"/>
      <c r="T145" s="23"/>
      <c r="U145" s="23"/>
      <c r="V145" s="23"/>
      <c r="W145" s="14"/>
      <c r="X145" s="23"/>
      <c r="Y145" s="23"/>
      <c r="Z145" s="14"/>
      <c r="AA145" s="23"/>
      <c r="AB145" s="23"/>
      <c r="AC145" s="14"/>
      <c r="AD145" s="23"/>
      <c r="AE145" s="23"/>
      <c r="AF145" s="14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14"/>
      <c r="AT145" s="14"/>
      <c r="AU145" s="14"/>
      <c r="AV145" s="14"/>
      <c r="AW145" s="14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</row>
    <row r="146" spans="1:129" s="26" customFormat="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4"/>
      <c r="R146" s="23"/>
      <c r="S146" s="23"/>
      <c r="T146" s="23"/>
      <c r="U146" s="23"/>
      <c r="V146" s="23"/>
      <c r="W146" s="14"/>
      <c r="X146" s="23"/>
      <c r="Y146" s="23"/>
      <c r="Z146" s="14"/>
      <c r="AA146" s="23"/>
      <c r="AB146" s="23"/>
      <c r="AC146" s="14"/>
      <c r="AD146" s="23"/>
      <c r="AE146" s="23"/>
      <c r="AF146" s="14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14"/>
      <c r="AT146" s="14"/>
      <c r="AU146" s="14"/>
      <c r="AV146" s="14"/>
      <c r="AW146" s="14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</row>
    <row r="147" spans="1:129" s="26" customFormat="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4"/>
      <c r="R147" s="23"/>
      <c r="S147" s="23"/>
      <c r="T147" s="23"/>
      <c r="U147" s="23"/>
      <c r="V147" s="23"/>
      <c r="W147" s="14"/>
      <c r="X147" s="23"/>
      <c r="Y147" s="23"/>
      <c r="Z147" s="14"/>
      <c r="AA147" s="23"/>
      <c r="AB147" s="23"/>
      <c r="AC147" s="14"/>
      <c r="AD147" s="23"/>
      <c r="AE147" s="23"/>
      <c r="AF147" s="14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14"/>
      <c r="AT147" s="14"/>
      <c r="AU147" s="14"/>
      <c r="AV147" s="14"/>
      <c r="AW147" s="14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</row>
    <row r="148" spans="1:129" s="26" customFormat="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14"/>
      <c r="R148" s="23"/>
      <c r="S148" s="23"/>
      <c r="T148" s="23"/>
      <c r="U148" s="23"/>
      <c r="V148" s="23"/>
      <c r="W148" s="14"/>
      <c r="X148" s="23"/>
      <c r="Y148" s="23"/>
      <c r="Z148" s="14"/>
      <c r="AA148" s="23"/>
      <c r="AB148" s="23"/>
      <c r="AC148" s="14"/>
      <c r="AD148" s="23"/>
      <c r="AE148" s="23"/>
      <c r="AF148" s="14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14"/>
      <c r="AT148" s="14"/>
      <c r="AU148" s="14"/>
      <c r="AV148" s="14"/>
      <c r="AW148" s="14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</row>
    <row r="149" spans="1:129" s="2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14"/>
      <c r="R149" s="23"/>
      <c r="S149" s="23"/>
      <c r="T149" s="23"/>
      <c r="U149" s="23"/>
      <c r="V149" s="23"/>
      <c r="W149" s="14"/>
      <c r="X149" s="23"/>
      <c r="Y149" s="23"/>
      <c r="Z149" s="14"/>
      <c r="AA149" s="23"/>
      <c r="AB149" s="23"/>
      <c r="AC149" s="14"/>
      <c r="AD149" s="23"/>
      <c r="AE149" s="23"/>
      <c r="AF149" s="14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14"/>
      <c r="AT149" s="14"/>
      <c r="AU149" s="14"/>
      <c r="AV149" s="14"/>
      <c r="AW149" s="14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</row>
    <row r="150" spans="1:129" s="26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14"/>
      <c r="R150" s="23"/>
      <c r="S150" s="23"/>
      <c r="T150" s="23"/>
      <c r="U150" s="23"/>
      <c r="V150" s="23"/>
      <c r="W150" s="14"/>
      <c r="X150" s="23"/>
      <c r="Y150" s="23"/>
      <c r="Z150" s="14"/>
      <c r="AA150" s="23"/>
      <c r="AB150" s="23"/>
      <c r="AC150" s="14"/>
      <c r="AD150" s="23"/>
      <c r="AE150" s="23"/>
      <c r="AF150" s="14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14"/>
      <c r="AT150" s="14"/>
      <c r="AU150" s="14"/>
      <c r="AV150" s="14"/>
      <c r="AW150" s="14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</row>
    <row r="151" spans="1:129" s="26" customFormat="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14"/>
      <c r="R151" s="23"/>
      <c r="S151" s="23"/>
      <c r="T151" s="23"/>
      <c r="U151" s="23"/>
      <c r="V151" s="23"/>
      <c r="W151" s="14"/>
      <c r="X151" s="23"/>
      <c r="Y151" s="23"/>
      <c r="Z151" s="14"/>
      <c r="AA151" s="23"/>
      <c r="AB151" s="23"/>
      <c r="AC151" s="14"/>
      <c r="AD151" s="23"/>
      <c r="AE151" s="23"/>
      <c r="AF151" s="14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14"/>
      <c r="AT151" s="14"/>
      <c r="AU151" s="14"/>
      <c r="AV151" s="14"/>
      <c r="AW151" s="14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</row>
    <row r="152" spans="1:129" s="26" customFormat="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14"/>
      <c r="R152" s="23"/>
      <c r="S152" s="23"/>
      <c r="T152" s="23"/>
      <c r="U152" s="23"/>
      <c r="V152" s="23"/>
      <c r="W152" s="14"/>
      <c r="X152" s="23"/>
      <c r="Y152" s="23"/>
      <c r="Z152" s="14"/>
      <c r="AA152" s="23"/>
      <c r="AB152" s="23"/>
      <c r="AC152" s="14"/>
      <c r="AD152" s="23"/>
      <c r="AE152" s="23"/>
      <c r="AF152" s="14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14"/>
      <c r="AT152" s="14"/>
      <c r="AU152" s="14"/>
      <c r="AV152" s="14"/>
      <c r="AW152" s="14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</row>
    <row r="153" spans="1:129" s="26" customFormat="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14"/>
      <c r="R153" s="23"/>
      <c r="S153" s="23"/>
      <c r="T153" s="23"/>
      <c r="U153" s="23"/>
      <c r="V153" s="23"/>
      <c r="W153" s="14"/>
      <c r="X153" s="23"/>
      <c r="Y153" s="23"/>
      <c r="Z153" s="14"/>
      <c r="AA153" s="23"/>
      <c r="AB153" s="23"/>
      <c r="AC153" s="14"/>
      <c r="AD153" s="23"/>
      <c r="AE153" s="23"/>
      <c r="AF153" s="14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14"/>
      <c r="AT153" s="14"/>
      <c r="AU153" s="14"/>
      <c r="AV153" s="14"/>
      <c r="AW153" s="14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</row>
    <row r="154" spans="1:129" s="26" customFormat="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14"/>
      <c r="R154" s="23"/>
      <c r="S154" s="23"/>
      <c r="T154" s="23"/>
      <c r="U154" s="23"/>
      <c r="V154" s="23"/>
      <c r="W154" s="14"/>
      <c r="X154" s="23"/>
      <c r="Y154" s="23"/>
      <c r="Z154" s="14"/>
      <c r="AA154" s="23"/>
      <c r="AB154" s="23"/>
      <c r="AC154" s="14"/>
      <c r="AD154" s="23"/>
      <c r="AE154" s="23"/>
      <c r="AF154" s="14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14"/>
      <c r="AT154" s="14"/>
      <c r="AU154" s="14"/>
      <c r="AV154" s="14"/>
      <c r="AW154" s="14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</row>
    <row r="155" spans="1:129" s="26" customFormat="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14"/>
      <c r="R155" s="23"/>
      <c r="S155" s="23"/>
      <c r="T155" s="23"/>
      <c r="U155" s="23"/>
      <c r="V155" s="23"/>
      <c r="W155" s="14"/>
      <c r="X155" s="23"/>
      <c r="Y155" s="23"/>
      <c r="Z155" s="14"/>
      <c r="AA155" s="23"/>
      <c r="AB155" s="23"/>
      <c r="AC155" s="14"/>
      <c r="AD155" s="23"/>
      <c r="AE155" s="23"/>
      <c r="AF155" s="14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14"/>
      <c r="AT155" s="14"/>
      <c r="AU155" s="14"/>
      <c r="AV155" s="14"/>
      <c r="AW155" s="14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</row>
    <row r="156" spans="1:129" s="26" customFormat="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14"/>
      <c r="R156" s="23"/>
      <c r="S156" s="23"/>
      <c r="T156" s="23"/>
      <c r="U156" s="23"/>
      <c r="V156" s="23"/>
      <c r="W156" s="14"/>
      <c r="X156" s="23"/>
      <c r="Y156" s="23"/>
      <c r="Z156" s="14"/>
      <c r="AA156" s="23"/>
      <c r="AB156" s="23"/>
      <c r="AC156" s="14"/>
      <c r="AD156" s="23"/>
      <c r="AE156" s="23"/>
      <c r="AF156" s="14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14"/>
      <c r="AT156" s="14"/>
      <c r="AU156" s="14"/>
      <c r="AV156" s="14"/>
      <c r="AW156" s="14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</row>
    <row r="157" spans="1:129" s="26" customFormat="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14"/>
      <c r="R157" s="23"/>
      <c r="S157" s="23"/>
      <c r="T157" s="23"/>
      <c r="U157" s="23"/>
      <c r="V157" s="23"/>
      <c r="W157" s="14"/>
      <c r="X157" s="23"/>
      <c r="Y157" s="23"/>
      <c r="Z157" s="14"/>
      <c r="AA157" s="23"/>
      <c r="AB157" s="23"/>
      <c r="AC157" s="14"/>
      <c r="AD157" s="23"/>
      <c r="AE157" s="23"/>
      <c r="AF157" s="14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14"/>
      <c r="AT157" s="14"/>
      <c r="AU157" s="14"/>
      <c r="AV157" s="14"/>
      <c r="AW157" s="14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</row>
    <row r="158" spans="1:129" s="26" customFormat="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14"/>
      <c r="R158" s="23"/>
      <c r="S158" s="23"/>
      <c r="T158" s="23"/>
      <c r="U158" s="23"/>
      <c r="V158" s="23"/>
      <c r="W158" s="14"/>
      <c r="X158" s="23"/>
      <c r="Y158" s="23"/>
      <c r="Z158" s="14"/>
      <c r="AA158" s="23"/>
      <c r="AB158" s="23"/>
      <c r="AC158" s="14"/>
      <c r="AD158" s="23"/>
      <c r="AE158" s="23"/>
      <c r="AF158" s="14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14"/>
      <c r="AT158" s="14"/>
      <c r="AU158" s="14"/>
      <c r="AV158" s="14"/>
      <c r="AW158" s="14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</row>
    <row r="159" spans="1:129" s="26" customFormat="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14"/>
      <c r="R159" s="23"/>
      <c r="S159" s="23"/>
      <c r="T159" s="23"/>
      <c r="U159" s="23"/>
      <c r="V159" s="23"/>
      <c r="W159" s="14"/>
      <c r="X159" s="23"/>
      <c r="Y159" s="23"/>
      <c r="Z159" s="14"/>
      <c r="AA159" s="23"/>
      <c r="AB159" s="23"/>
      <c r="AC159" s="14"/>
      <c r="AD159" s="23"/>
      <c r="AE159" s="23"/>
      <c r="AF159" s="14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14"/>
      <c r="AT159" s="14"/>
      <c r="AU159" s="14"/>
      <c r="AV159" s="14"/>
      <c r="AW159" s="14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</row>
    <row r="160" spans="1:129" s="26" customFormat="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14"/>
      <c r="R160" s="23"/>
      <c r="S160" s="23"/>
      <c r="T160" s="23"/>
      <c r="U160" s="23"/>
      <c r="V160" s="23"/>
      <c r="W160" s="14"/>
      <c r="X160" s="23"/>
      <c r="Y160" s="23"/>
      <c r="Z160" s="14"/>
      <c r="AA160" s="23"/>
      <c r="AB160" s="23"/>
      <c r="AC160" s="14"/>
      <c r="AD160" s="23"/>
      <c r="AE160" s="23"/>
      <c r="AF160" s="14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14"/>
      <c r="AT160" s="14"/>
      <c r="AU160" s="14"/>
      <c r="AV160" s="14"/>
      <c r="AW160" s="14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</row>
    <row r="161" spans="1:129" s="26" customFormat="1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14"/>
      <c r="R161" s="23"/>
      <c r="S161" s="23"/>
      <c r="T161" s="23"/>
      <c r="U161" s="23"/>
      <c r="V161" s="23"/>
      <c r="W161" s="14"/>
      <c r="X161" s="23"/>
      <c r="Y161" s="23"/>
      <c r="Z161" s="14"/>
      <c r="AA161" s="23"/>
      <c r="AB161" s="23"/>
      <c r="AC161" s="14"/>
      <c r="AD161" s="23"/>
      <c r="AE161" s="23"/>
      <c r="AF161" s="14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14"/>
      <c r="AT161" s="14"/>
      <c r="AU161" s="14"/>
      <c r="AV161" s="14"/>
      <c r="AW161" s="14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</row>
    <row r="162" spans="1:129" s="26" customFormat="1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14"/>
      <c r="R162" s="23"/>
      <c r="S162" s="23"/>
      <c r="T162" s="23"/>
      <c r="U162" s="23"/>
      <c r="V162" s="23"/>
      <c r="W162" s="14"/>
      <c r="X162" s="23"/>
      <c r="Y162" s="23"/>
      <c r="Z162" s="14"/>
      <c r="AA162" s="23"/>
      <c r="AB162" s="23"/>
      <c r="AC162" s="14"/>
      <c r="AD162" s="23"/>
      <c r="AE162" s="23"/>
      <c r="AF162" s="14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14"/>
      <c r="AT162" s="14"/>
      <c r="AU162" s="14"/>
      <c r="AV162" s="14"/>
      <c r="AW162" s="14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</row>
    <row r="163" spans="1:129" s="26" customFormat="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14"/>
      <c r="R163" s="23"/>
      <c r="S163" s="23"/>
      <c r="T163" s="23"/>
      <c r="U163" s="23"/>
      <c r="V163" s="23"/>
      <c r="W163" s="14"/>
      <c r="X163" s="23"/>
      <c r="Y163" s="23"/>
      <c r="Z163" s="14"/>
      <c r="AA163" s="23"/>
      <c r="AB163" s="23"/>
      <c r="AC163" s="14"/>
      <c r="AD163" s="23"/>
      <c r="AE163" s="23"/>
      <c r="AF163" s="14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14"/>
      <c r="AT163" s="14"/>
      <c r="AU163" s="14"/>
      <c r="AV163" s="14"/>
      <c r="AW163" s="14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</row>
    <row r="164" spans="1:129" s="26" customFormat="1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14"/>
      <c r="R164" s="23"/>
      <c r="S164" s="23"/>
      <c r="T164" s="23"/>
      <c r="U164" s="23"/>
      <c r="V164" s="23"/>
      <c r="W164" s="14"/>
      <c r="X164" s="23"/>
      <c r="Y164" s="23"/>
      <c r="Z164" s="14"/>
      <c r="AA164" s="23"/>
      <c r="AB164" s="23"/>
      <c r="AC164" s="14"/>
      <c r="AD164" s="23"/>
      <c r="AE164" s="23"/>
      <c r="AF164" s="14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14"/>
      <c r="AT164" s="14"/>
      <c r="AU164" s="14"/>
      <c r="AV164" s="14"/>
      <c r="AW164" s="14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</row>
    <row r="165" spans="1:129" s="26" customFormat="1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14"/>
      <c r="R165" s="23"/>
      <c r="S165" s="23"/>
      <c r="T165" s="23"/>
      <c r="U165" s="23"/>
      <c r="V165" s="23"/>
      <c r="W165" s="14"/>
      <c r="X165" s="23"/>
      <c r="Y165" s="23"/>
      <c r="Z165" s="14"/>
      <c r="AA165" s="23"/>
      <c r="AB165" s="23"/>
      <c r="AC165" s="14"/>
      <c r="AD165" s="23"/>
      <c r="AE165" s="23"/>
      <c r="AF165" s="14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14"/>
      <c r="AT165" s="14"/>
      <c r="AU165" s="14"/>
      <c r="AV165" s="14"/>
      <c r="AW165" s="14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</row>
    <row r="166" spans="1:129" s="26" customFormat="1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14"/>
      <c r="R166" s="23"/>
      <c r="S166" s="23"/>
      <c r="T166" s="23"/>
      <c r="U166" s="23"/>
      <c r="V166" s="23"/>
      <c r="W166" s="14"/>
      <c r="X166" s="23"/>
      <c r="Y166" s="23"/>
      <c r="Z166" s="14"/>
      <c r="AA166" s="23"/>
      <c r="AB166" s="23"/>
      <c r="AC166" s="14"/>
      <c r="AD166" s="23"/>
      <c r="AE166" s="23"/>
      <c r="AF166" s="14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14"/>
      <c r="AT166" s="14"/>
      <c r="AU166" s="14"/>
      <c r="AV166" s="14"/>
      <c r="AW166" s="14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</row>
    <row r="167" spans="1:129" s="26" customFormat="1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14"/>
      <c r="R167" s="23"/>
      <c r="S167" s="23"/>
      <c r="T167" s="23"/>
      <c r="U167" s="23"/>
      <c r="V167" s="23"/>
      <c r="W167" s="14"/>
      <c r="X167" s="23"/>
      <c r="Y167" s="23"/>
      <c r="Z167" s="14"/>
      <c r="AA167" s="23"/>
      <c r="AB167" s="23"/>
      <c r="AC167" s="14"/>
      <c r="AD167" s="23"/>
      <c r="AE167" s="23"/>
      <c r="AF167" s="14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14"/>
      <c r="AT167" s="14"/>
      <c r="AU167" s="14"/>
      <c r="AV167" s="14"/>
      <c r="AW167" s="14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</row>
    <row r="168" spans="1:129" s="26" customFormat="1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14"/>
      <c r="R168" s="23"/>
      <c r="S168" s="23"/>
      <c r="T168" s="23"/>
      <c r="U168" s="23"/>
      <c r="V168" s="23"/>
      <c r="W168" s="14"/>
      <c r="X168" s="23"/>
      <c r="Y168" s="23"/>
      <c r="Z168" s="14"/>
      <c r="AA168" s="23"/>
      <c r="AB168" s="23"/>
      <c r="AC168" s="14"/>
      <c r="AD168" s="23"/>
      <c r="AE168" s="23"/>
      <c r="AF168" s="14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14"/>
      <c r="AT168" s="14"/>
      <c r="AU168" s="14"/>
      <c r="AV168" s="14"/>
      <c r="AW168" s="14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</row>
    <row r="169" spans="1:129" s="26" customFormat="1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14"/>
      <c r="R169" s="23"/>
      <c r="S169" s="23"/>
      <c r="T169" s="23"/>
      <c r="U169" s="23"/>
      <c r="V169" s="23"/>
      <c r="W169" s="14"/>
      <c r="X169" s="23"/>
      <c r="Y169" s="23"/>
      <c r="Z169" s="14"/>
      <c r="AA169" s="23"/>
      <c r="AB169" s="23"/>
      <c r="AC169" s="14"/>
      <c r="AD169" s="23"/>
      <c r="AE169" s="23"/>
      <c r="AF169" s="14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14"/>
      <c r="AT169" s="14"/>
      <c r="AU169" s="14"/>
      <c r="AV169" s="14"/>
      <c r="AW169" s="14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</row>
    <row r="170" spans="1:129" s="26" customFormat="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14"/>
      <c r="R170" s="23"/>
      <c r="S170" s="23"/>
      <c r="T170" s="23"/>
      <c r="U170" s="23"/>
      <c r="V170" s="23"/>
      <c r="W170" s="14"/>
      <c r="X170" s="23"/>
      <c r="Y170" s="23"/>
      <c r="Z170" s="14"/>
      <c r="AA170" s="23"/>
      <c r="AB170" s="23"/>
      <c r="AC170" s="14"/>
      <c r="AD170" s="23"/>
      <c r="AE170" s="23"/>
      <c r="AF170" s="14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14"/>
      <c r="AT170" s="14"/>
      <c r="AU170" s="14"/>
      <c r="AV170" s="14"/>
      <c r="AW170" s="14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</row>
    <row r="171" spans="1:129" s="26" customFormat="1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14"/>
      <c r="R171" s="23"/>
      <c r="S171" s="23"/>
      <c r="T171" s="23"/>
      <c r="U171" s="23"/>
      <c r="V171" s="23"/>
      <c r="W171" s="14"/>
      <c r="X171" s="23"/>
      <c r="Y171" s="23"/>
      <c r="Z171" s="14"/>
      <c r="AA171" s="23"/>
      <c r="AB171" s="23"/>
      <c r="AC171" s="14"/>
      <c r="AD171" s="23"/>
      <c r="AE171" s="23"/>
      <c r="AF171" s="14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14"/>
      <c r="AT171" s="14"/>
      <c r="AU171" s="14"/>
      <c r="AV171" s="14"/>
      <c r="AW171" s="14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</row>
    <row r="172" spans="1:129" s="26" customFormat="1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14"/>
      <c r="R172" s="23"/>
      <c r="S172" s="23"/>
      <c r="T172" s="23"/>
      <c r="U172" s="23"/>
      <c r="V172" s="23"/>
      <c r="W172" s="14"/>
      <c r="X172" s="23"/>
      <c r="Y172" s="23"/>
      <c r="Z172" s="14"/>
      <c r="AA172" s="23"/>
      <c r="AB172" s="23"/>
      <c r="AC172" s="14"/>
      <c r="AD172" s="23"/>
      <c r="AE172" s="23"/>
      <c r="AF172" s="14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14"/>
      <c r="AT172" s="14"/>
      <c r="AU172" s="14"/>
      <c r="AV172" s="14"/>
      <c r="AW172" s="14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</row>
    <row r="173" spans="1:129" s="26" customFormat="1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14"/>
      <c r="R173" s="23"/>
      <c r="S173" s="23"/>
      <c r="T173" s="23"/>
      <c r="U173" s="23"/>
      <c r="V173" s="23"/>
      <c r="W173" s="14"/>
      <c r="X173" s="23"/>
      <c r="Y173" s="23"/>
      <c r="Z173" s="14"/>
      <c r="AA173" s="23"/>
      <c r="AB173" s="23"/>
      <c r="AC173" s="14"/>
      <c r="AD173" s="23"/>
      <c r="AE173" s="23"/>
      <c r="AF173" s="14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14"/>
      <c r="AT173" s="14"/>
      <c r="AU173" s="14"/>
      <c r="AV173" s="14"/>
      <c r="AW173" s="14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</row>
    <row r="174" spans="1:129" s="26" customFormat="1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14"/>
      <c r="R174" s="23"/>
      <c r="S174" s="23"/>
      <c r="T174" s="23"/>
      <c r="U174" s="23"/>
      <c r="V174" s="23"/>
      <c r="W174" s="14"/>
      <c r="X174" s="23"/>
      <c r="Y174" s="23"/>
      <c r="Z174" s="14"/>
      <c r="AA174" s="23"/>
      <c r="AB174" s="23"/>
      <c r="AC174" s="14"/>
      <c r="AD174" s="23"/>
      <c r="AE174" s="23"/>
      <c r="AF174" s="14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14"/>
      <c r="AT174" s="14"/>
      <c r="AU174" s="14"/>
      <c r="AV174" s="14"/>
      <c r="AW174" s="14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</row>
    <row r="175" spans="1:129" s="26" customFormat="1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14"/>
      <c r="R175" s="23"/>
      <c r="S175" s="23"/>
      <c r="T175" s="23"/>
      <c r="U175" s="23"/>
      <c r="V175" s="23"/>
      <c r="W175" s="14"/>
      <c r="X175" s="23"/>
      <c r="Y175" s="23"/>
      <c r="Z175" s="14"/>
      <c r="AA175" s="23"/>
      <c r="AB175" s="23"/>
      <c r="AC175" s="14"/>
      <c r="AD175" s="23"/>
      <c r="AE175" s="23"/>
      <c r="AF175" s="14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14"/>
      <c r="AT175" s="14"/>
      <c r="AU175" s="14"/>
      <c r="AV175" s="14"/>
      <c r="AW175" s="14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</row>
    <row r="176" spans="1:129" s="26" customFormat="1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14"/>
      <c r="R176" s="23"/>
      <c r="S176" s="23"/>
      <c r="T176" s="23"/>
      <c r="U176" s="23"/>
      <c r="V176" s="23"/>
      <c r="W176" s="14"/>
      <c r="X176" s="23"/>
      <c r="Y176" s="23"/>
      <c r="Z176" s="14"/>
      <c r="AA176" s="23"/>
      <c r="AB176" s="23"/>
      <c r="AC176" s="14"/>
      <c r="AD176" s="23"/>
      <c r="AE176" s="23"/>
      <c r="AF176" s="14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14"/>
      <c r="AT176" s="14"/>
      <c r="AU176" s="14"/>
      <c r="AV176" s="14"/>
      <c r="AW176" s="14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</row>
    <row r="177" spans="1:129" s="26" customFormat="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14"/>
      <c r="R177" s="23"/>
      <c r="S177" s="23"/>
      <c r="T177" s="23"/>
      <c r="U177" s="23"/>
      <c r="V177" s="23"/>
      <c r="W177" s="14"/>
      <c r="X177" s="23"/>
      <c r="Y177" s="23"/>
      <c r="Z177" s="14"/>
      <c r="AA177" s="23"/>
      <c r="AB177" s="23"/>
      <c r="AC177" s="14"/>
      <c r="AD177" s="23"/>
      <c r="AE177" s="23"/>
      <c r="AF177" s="14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14"/>
      <c r="AT177" s="14"/>
      <c r="AU177" s="14"/>
      <c r="AV177" s="14"/>
      <c r="AW177" s="14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</row>
    <row r="178" spans="1:129" s="26" customFormat="1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14"/>
      <c r="R178" s="23"/>
      <c r="S178" s="23"/>
      <c r="T178" s="23"/>
      <c r="U178" s="23"/>
      <c r="V178" s="23"/>
      <c r="W178" s="14"/>
      <c r="X178" s="23"/>
      <c r="Y178" s="23"/>
      <c r="Z178" s="14"/>
      <c r="AA178" s="23"/>
      <c r="AB178" s="23"/>
      <c r="AC178" s="14"/>
      <c r="AD178" s="23"/>
      <c r="AE178" s="23"/>
      <c r="AF178" s="14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14"/>
      <c r="AT178" s="14"/>
      <c r="AU178" s="14"/>
      <c r="AV178" s="14"/>
      <c r="AW178" s="14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</row>
    <row r="179" spans="1:129" s="26" customFormat="1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14"/>
      <c r="R179" s="23"/>
      <c r="S179" s="23"/>
      <c r="T179" s="23"/>
      <c r="U179" s="23"/>
      <c r="V179" s="23"/>
      <c r="W179" s="14"/>
      <c r="X179" s="23"/>
      <c r="Y179" s="23"/>
      <c r="Z179" s="14"/>
      <c r="AA179" s="23"/>
      <c r="AB179" s="23"/>
      <c r="AC179" s="14"/>
      <c r="AD179" s="23"/>
      <c r="AE179" s="23"/>
      <c r="AF179" s="14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14"/>
      <c r="AT179" s="14"/>
      <c r="AU179" s="14"/>
      <c r="AV179" s="14"/>
      <c r="AW179" s="14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</row>
    <row r="180" spans="1:129" s="26" customFormat="1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14"/>
      <c r="R180" s="23"/>
      <c r="S180" s="23"/>
      <c r="T180" s="23"/>
      <c r="U180" s="23"/>
      <c r="V180" s="23"/>
      <c r="W180" s="14"/>
      <c r="X180" s="23"/>
      <c r="Y180" s="23"/>
      <c r="Z180" s="14"/>
      <c r="AA180" s="23"/>
      <c r="AB180" s="23"/>
      <c r="AC180" s="14"/>
      <c r="AD180" s="23"/>
      <c r="AE180" s="23"/>
      <c r="AF180" s="14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14"/>
      <c r="AT180" s="14"/>
      <c r="AU180" s="14"/>
      <c r="AV180" s="14"/>
      <c r="AW180" s="14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</row>
    <row r="181" spans="1:129" s="26" customFormat="1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14"/>
      <c r="R181" s="23"/>
      <c r="S181" s="23"/>
      <c r="T181" s="23"/>
      <c r="U181" s="23"/>
      <c r="V181" s="23"/>
      <c r="W181" s="14"/>
      <c r="X181" s="23"/>
      <c r="Y181" s="23"/>
      <c r="Z181" s="14"/>
      <c r="AA181" s="23"/>
      <c r="AB181" s="23"/>
      <c r="AC181" s="14"/>
      <c r="AD181" s="23"/>
      <c r="AE181" s="23"/>
      <c r="AF181" s="14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14"/>
      <c r="AT181" s="14"/>
      <c r="AU181" s="14"/>
      <c r="AV181" s="14"/>
      <c r="AW181" s="14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</row>
    <row r="182" spans="1:129" s="26" customFormat="1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14"/>
      <c r="R182" s="23"/>
      <c r="S182" s="23"/>
      <c r="T182" s="23"/>
      <c r="U182" s="23"/>
      <c r="V182" s="23"/>
      <c r="W182" s="14"/>
      <c r="X182" s="23"/>
      <c r="Y182" s="23"/>
      <c r="Z182" s="14"/>
      <c r="AA182" s="23"/>
      <c r="AB182" s="23"/>
      <c r="AC182" s="14"/>
      <c r="AD182" s="23"/>
      <c r="AE182" s="23"/>
      <c r="AF182" s="14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14"/>
      <c r="AT182" s="14"/>
      <c r="AU182" s="14"/>
      <c r="AV182" s="14"/>
      <c r="AW182" s="14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</row>
    <row r="183" spans="1:129" s="26" customFormat="1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14"/>
      <c r="R183" s="23"/>
      <c r="S183" s="23"/>
      <c r="T183" s="23"/>
      <c r="U183" s="23"/>
      <c r="V183" s="23"/>
      <c r="W183" s="14"/>
      <c r="X183" s="23"/>
      <c r="Y183" s="23"/>
      <c r="Z183" s="14"/>
      <c r="AA183" s="23"/>
      <c r="AB183" s="23"/>
      <c r="AC183" s="14"/>
      <c r="AD183" s="23"/>
      <c r="AE183" s="23"/>
      <c r="AF183" s="14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14"/>
      <c r="AT183" s="14"/>
      <c r="AU183" s="14"/>
      <c r="AV183" s="14"/>
      <c r="AW183" s="14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</row>
    <row r="184" spans="1:129" s="26" customFormat="1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14"/>
      <c r="R184" s="23"/>
      <c r="S184" s="23"/>
      <c r="T184" s="23"/>
      <c r="U184" s="23"/>
      <c r="V184" s="23"/>
      <c r="W184" s="14"/>
      <c r="X184" s="23"/>
      <c r="Y184" s="23"/>
      <c r="Z184" s="14"/>
      <c r="AA184" s="23"/>
      <c r="AB184" s="23"/>
      <c r="AC184" s="14"/>
      <c r="AD184" s="23"/>
      <c r="AE184" s="23"/>
      <c r="AF184" s="14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14"/>
      <c r="AT184" s="14"/>
      <c r="AU184" s="14"/>
      <c r="AV184" s="14"/>
      <c r="AW184" s="14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</row>
    <row r="185" spans="1:129" s="26" customFormat="1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14"/>
      <c r="R185" s="23"/>
      <c r="S185" s="23"/>
      <c r="T185" s="23"/>
      <c r="U185" s="23"/>
      <c r="V185" s="23"/>
      <c r="W185" s="14"/>
      <c r="X185" s="23"/>
      <c r="Y185" s="23"/>
      <c r="Z185" s="14"/>
      <c r="AA185" s="23"/>
      <c r="AB185" s="23"/>
      <c r="AC185" s="14"/>
      <c r="AD185" s="23"/>
      <c r="AE185" s="23"/>
      <c r="AF185" s="14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14"/>
      <c r="AT185" s="14"/>
      <c r="AU185" s="14"/>
      <c r="AV185" s="14"/>
      <c r="AW185" s="14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</row>
    <row r="186" spans="1:129" s="26" customFormat="1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14"/>
      <c r="R186" s="23"/>
      <c r="S186" s="23"/>
      <c r="T186" s="23"/>
      <c r="U186" s="23"/>
      <c r="V186" s="23"/>
      <c r="W186" s="14"/>
      <c r="X186" s="23"/>
      <c r="Y186" s="23"/>
      <c r="Z186" s="14"/>
      <c r="AA186" s="23"/>
      <c r="AB186" s="23"/>
      <c r="AC186" s="14"/>
      <c r="AD186" s="23"/>
      <c r="AE186" s="23"/>
      <c r="AF186" s="14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14"/>
      <c r="AT186" s="14"/>
      <c r="AU186" s="14"/>
      <c r="AV186" s="14"/>
      <c r="AW186" s="14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</row>
    <row r="187" spans="1:129" s="26" customFormat="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14"/>
      <c r="R187" s="23"/>
      <c r="S187" s="23"/>
      <c r="T187" s="23"/>
      <c r="U187" s="23"/>
      <c r="V187" s="23"/>
      <c r="W187" s="14"/>
      <c r="X187" s="23"/>
      <c r="Y187" s="23"/>
      <c r="Z187" s="14"/>
      <c r="AA187" s="23"/>
      <c r="AB187" s="23"/>
      <c r="AC187" s="14"/>
      <c r="AD187" s="23"/>
      <c r="AE187" s="23"/>
      <c r="AF187" s="14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14"/>
      <c r="AT187" s="14"/>
      <c r="AU187" s="14"/>
      <c r="AV187" s="14"/>
      <c r="AW187" s="14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</row>
    <row r="188" spans="1:129" s="26" customFormat="1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14"/>
      <c r="R188" s="23"/>
      <c r="S188" s="23"/>
      <c r="T188" s="23"/>
      <c r="U188" s="23"/>
      <c r="V188" s="23"/>
      <c r="W188" s="14"/>
      <c r="X188" s="23"/>
      <c r="Y188" s="23"/>
      <c r="Z188" s="14"/>
      <c r="AA188" s="23"/>
      <c r="AB188" s="23"/>
      <c r="AC188" s="14"/>
      <c r="AD188" s="23"/>
      <c r="AE188" s="23"/>
      <c r="AF188" s="14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14"/>
      <c r="AT188" s="14"/>
      <c r="AU188" s="14"/>
      <c r="AV188" s="14"/>
      <c r="AW188" s="14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</row>
    <row r="189" spans="1:129" s="26" customFormat="1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14"/>
      <c r="R189" s="23"/>
      <c r="S189" s="23"/>
      <c r="T189" s="23"/>
      <c r="U189" s="23"/>
      <c r="V189" s="23"/>
      <c r="W189" s="14"/>
      <c r="X189" s="23"/>
      <c r="Y189" s="23"/>
      <c r="Z189" s="14"/>
      <c r="AA189" s="23"/>
      <c r="AB189" s="23"/>
      <c r="AC189" s="14"/>
      <c r="AD189" s="23"/>
      <c r="AE189" s="23"/>
      <c r="AF189" s="14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14"/>
      <c r="AT189" s="14"/>
      <c r="AU189" s="14"/>
      <c r="AV189" s="14"/>
      <c r="AW189" s="14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</row>
    <row r="190" spans="1:129" s="26" customFormat="1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14"/>
      <c r="R190" s="23"/>
      <c r="S190" s="23"/>
      <c r="T190" s="23"/>
      <c r="U190" s="23"/>
      <c r="V190" s="23"/>
      <c r="W190" s="14"/>
      <c r="X190" s="23"/>
      <c r="Y190" s="23"/>
      <c r="Z190" s="14"/>
      <c r="AA190" s="23"/>
      <c r="AB190" s="23"/>
      <c r="AC190" s="14"/>
      <c r="AD190" s="23"/>
      <c r="AE190" s="23"/>
      <c r="AF190" s="14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14"/>
      <c r="AT190" s="14"/>
      <c r="AU190" s="14"/>
      <c r="AV190" s="14"/>
      <c r="AW190" s="14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</row>
    <row r="191" spans="1:129" s="26" customFormat="1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14"/>
      <c r="R191" s="23"/>
      <c r="S191" s="23"/>
      <c r="T191" s="23"/>
      <c r="U191" s="23"/>
      <c r="V191" s="23"/>
      <c r="W191" s="14"/>
      <c r="X191" s="23"/>
      <c r="Y191" s="23"/>
      <c r="Z191" s="14"/>
      <c r="AA191" s="23"/>
      <c r="AB191" s="23"/>
      <c r="AC191" s="14"/>
      <c r="AD191" s="23"/>
      <c r="AE191" s="23"/>
      <c r="AF191" s="14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14"/>
      <c r="AT191" s="14"/>
      <c r="AU191" s="14"/>
      <c r="AV191" s="14"/>
      <c r="AW191" s="14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</row>
    <row r="192" spans="1:129" s="26" customFormat="1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14"/>
      <c r="R192" s="23"/>
      <c r="S192" s="23"/>
      <c r="T192" s="23"/>
      <c r="U192" s="23"/>
      <c r="V192" s="23"/>
      <c r="W192" s="14"/>
      <c r="X192" s="23"/>
      <c r="Y192" s="23"/>
      <c r="Z192" s="14"/>
      <c r="AA192" s="23"/>
      <c r="AB192" s="23"/>
      <c r="AC192" s="14"/>
      <c r="AD192" s="23"/>
      <c r="AE192" s="23"/>
      <c r="AF192" s="14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14"/>
      <c r="AT192" s="14"/>
      <c r="AU192" s="14"/>
      <c r="AV192" s="14"/>
      <c r="AW192" s="14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</row>
    <row r="193" spans="1:129" s="26" customFormat="1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14"/>
      <c r="R193" s="23"/>
      <c r="S193" s="23"/>
      <c r="T193" s="23"/>
      <c r="U193" s="23"/>
      <c r="V193" s="23"/>
      <c r="W193" s="14"/>
      <c r="X193" s="23"/>
      <c r="Y193" s="23"/>
      <c r="Z193" s="14"/>
      <c r="AA193" s="23"/>
      <c r="AB193" s="23"/>
      <c r="AC193" s="14"/>
      <c r="AD193" s="23"/>
      <c r="AE193" s="23"/>
      <c r="AF193" s="14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14"/>
      <c r="AT193" s="14"/>
      <c r="AU193" s="14"/>
      <c r="AV193" s="14"/>
      <c r="AW193" s="14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</row>
    <row r="194" spans="1:129" s="26" customFormat="1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14"/>
      <c r="R194" s="23"/>
      <c r="S194" s="23"/>
      <c r="T194" s="23"/>
      <c r="U194" s="23"/>
      <c r="V194" s="23"/>
      <c r="W194" s="14"/>
      <c r="X194" s="23"/>
      <c r="Y194" s="23"/>
      <c r="Z194" s="14"/>
      <c r="AA194" s="23"/>
      <c r="AB194" s="23"/>
      <c r="AC194" s="14"/>
      <c r="AD194" s="23"/>
      <c r="AE194" s="23"/>
      <c r="AF194" s="14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14"/>
      <c r="AT194" s="14"/>
      <c r="AU194" s="14"/>
      <c r="AV194" s="14"/>
      <c r="AW194" s="14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</row>
    <row r="195" spans="1:129" s="26" customFormat="1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14"/>
      <c r="R195" s="23"/>
      <c r="S195" s="23"/>
      <c r="T195" s="23"/>
      <c r="U195" s="23"/>
      <c r="V195" s="23"/>
      <c r="W195" s="14"/>
      <c r="X195" s="23"/>
      <c r="Y195" s="23"/>
      <c r="Z195" s="14"/>
      <c r="AA195" s="23"/>
      <c r="AB195" s="23"/>
      <c r="AC195" s="14"/>
      <c r="AD195" s="23"/>
      <c r="AE195" s="23"/>
      <c r="AF195" s="14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14"/>
      <c r="AT195" s="14"/>
      <c r="AU195" s="14"/>
      <c r="AV195" s="14"/>
      <c r="AW195" s="14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</row>
    <row r="196" spans="1:129" s="26" customFormat="1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14"/>
      <c r="R196" s="23"/>
      <c r="S196" s="23"/>
      <c r="T196" s="23"/>
      <c r="U196" s="23"/>
      <c r="V196" s="23"/>
      <c r="W196" s="14"/>
      <c r="X196" s="23"/>
      <c r="Y196" s="23"/>
      <c r="Z196" s="14"/>
      <c r="AA196" s="23"/>
      <c r="AB196" s="23"/>
      <c r="AC196" s="14"/>
      <c r="AD196" s="23"/>
      <c r="AE196" s="23"/>
      <c r="AF196" s="14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14"/>
      <c r="AT196" s="14"/>
      <c r="AU196" s="14"/>
      <c r="AV196" s="14"/>
      <c r="AW196" s="14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</row>
    <row r="197" spans="1:129" s="26" customFormat="1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14"/>
      <c r="R197" s="23"/>
      <c r="S197" s="23"/>
      <c r="T197" s="23"/>
      <c r="U197" s="23"/>
      <c r="V197" s="23"/>
      <c r="W197" s="14"/>
      <c r="X197" s="23"/>
      <c r="Y197" s="23"/>
      <c r="Z197" s="14"/>
      <c r="AA197" s="23"/>
      <c r="AB197" s="23"/>
      <c r="AC197" s="14"/>
      <c r="AD197" s="23"/>
      <c r="AE197" s="23"/>
      <c r="AF197" s="14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14"/>
      <c r="AT197" s="14"/>
      <c r="AU197" s="14"/>
      <c r="AV197" s="14"/>
      <c r="AW197" s="14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</row>
    <row r="198" spans="1:129" s="26" customFormat="1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14"/>
      <c r="R198" s="23"/>
      <c r="S198" s="23"/>
      <c r="T198" s="23"/>
      <c r="U198" s="23"/>
      <c r="V198" s="23"/>
      <c r="W198" s="14"/>
      <c r="X198" s="23"/>
      <c r="Y198" s="23"/>
      <c r="Z198" s="14"/>
      <c r="AA198" s="23"/>
      <c r="AB198" s="23"/>
      <c r="AC198" s="14"/>
      <c r="AD198" s="23"/>
      <c r="AE198" s="23"/>
      <c r="AF198" s="14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14"/>
      <c r="AT198" s="14"/>
      <c r="AU198" s="14"/>
      <c r="AV198" s="14"/>
      <c r="AW198" s="14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</row>
    <row r="199" spans="1:129" s="26" customFormat="1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14"/>
      <c r="R199" s="23"/>
      <c r="S199" s="23"/>
      <c r="T199" s="23"/>
      <c r="U199" s="23"/>
      <c r="V199" s="23"/>
      <c r="W199" s="14"/>
      <c r="X199" s="23"/>
      <c r="Y199" s="23"/>
      <c r="Z199" s="14"/>
      <c r="AA199" s="23"/>
      <c r="AB199" s="23"/>
      <c r="AC199" s="14"/>
      <c r="AD199" s="23"/>
      <c r="AE199" s="23"/>
      <c r="AF199" s="14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14"/>
      <c r="AT199" s="14"/>
      <c r="AU199" s="14"/>
      <c r="AV199" s="14"/>
      <c r="AW199" s="14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</row>
    <row r="200" spans="1:129" s="26" customFormat="1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14"/>
      <c r="R200" s="23"/>
      <c r="S200" s="23"/>
      <c r="T200" s="23"/>
      <c r="U200" s="23"/>
      <c r="V200" s="23"/>
      <c r="W200" s="14"/>
      <c r="X200" s="23"/>
      <c r="Y200" s="23"/>
      <c r="Z200" s="14"/>
      <c r="AA200" s="23"/>
      <c r="AB200" s="23"/>
      <c r="AC200" s="14"/>
      <c r="AD200" s="23"/>
      <c r="AE200" s="23"/>
      <c r="AF200" s="14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14"/>
      <c r="AT200" s="14"/>
      <c r="AU200" s="14"/>
      <c r="AV200" s="14"/>
      <c r="AW200" s="14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</row>
    <row r="201" spans="1:129" s="26" customFormat="1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14"/>
      <c r="R201" s="23"/>
      <c r="S201" s="23"/>
      <c r="T201" s="23"/>
      <c r="U201" s="23"/>
      <c r="V201" s="23"/>
      <c r="W201" s="14"/>
      <c r="X201" s="23"/>
      <c r="Y201" s="23"/>
      <c r="Z201" s="14"/>
      <c r="AA201" s="23"/>
      <c r="AB201" s="23"/>
      <c r="AC201" s="14"/>
      <c r="AD201" s="23"/>
      <c r="AE201" s="23"/>
      <c r="AF201" s="14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14"/>
      <c r="AT201" s="14"/>
      <c r="AU201" s="14"/>
      <c r="AV201" s="14"/>
      <c r="AW201" s="14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</row>
    <row r="202" spans="1:129" s="26" customFormat="1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14"/>
      <c r="R202" s="23"/>
      <c r="S202" s="23"/>
      <c r="T202" s="23"/>
      <c r="U202" s="23"/>
      <c r="V202" s="23"/>
      <c r="W202" s="14"/>
      <c r="X202" s="23"/>
      <c r="Y202" s="23"/>
      <c r="Z202" s="14"/>
      <c r="AA202" s="23"/>
      <c r="AB202" s="23"/>
      <c r="AC202" s="14"/>
      <c r="AD202" s="23"/>
      <c r="AE202" s="23"/>
      <c r="AF202" s="14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14"/>
      <c r="AT202" s="14"/>
      <c r="AU202" s="14"/>
      <c r="AV202" s="14"/>
      <c r="AW202" s="14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</row>
    <row r="203" spans="1:129" s="26" customFormat="1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14"/>
      <c r="R203" s="23"/>
      <c r="S203" s="23"/>
      <c r="T203" s="23"/>
      <c r="U203" s="23"/>
      <c r="V203" s="23"/>
      <c r="W203" s="14"/>
      <c r="X203" s="23"/>
      <c r="Y203" s="23"/>
      <c r="Z203" s="14"/>
      <c r="AA203" s="23"/>
      <c r="AB203" s="23"/>
      <c r="AC203" s="14"/>
      <c r="AD203" s="23"/>
      <c r="AE203" s="23"/>
      <c r="AF203" s="14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14"/>
      <c r="AT203" s="14"/>
      <c r="AU203" s="14"/>
      <c r="AV203" s="14"/>
      <c r="AW203" s="14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5"/>
      <c r="CG203" s="25"/>
      <c r="CH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</row>
    <row r="204" spans="1:83" s="26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</row>
    <row r="205" spans="1:83" s="26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</row>
    <row r="206" spans="1:83" s="26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</row>
    <row r="207" spans="1:83" s="26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</row>
    <row r="208" spans="1:83" s="26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</row>
    <row r="209" spans="1:83" s="26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</row>
    <row r="210" spans="1:83" s="26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</row>
    <row r="211" spans="1:83" s="26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</row>
    <row r="212" spans="1:83" s="26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</row>
    <row r="213" spans="1:83" s="26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</row>
    <row r="214" spans="1:83" s="26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</row>
    <row r="215" spans="1:83" s="26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</row>
    <row r="216" spans="1:83" s="26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</row>
    <row r="217" spans="1:83" s="26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</row>
    <row r="218" spans="1:83" s="26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</row>
    <row r="219" spans="1:83" s="26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</row>
    <row r="220" spans="1:83" s="26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</row>
    <row r="221" spans="1:83" s="26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</row>
    <row r="222" spans="1:83" s="26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</row>
    <row r="223" spans="1:83" s="26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</row>
    <row r="224" spans="1:83" s="26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</row>
    <row r="225" spans="1:83" s="26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</row>
    <row r="226" spans="1:83" s="26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</row>
    <row r="227" spans="1:83" s="26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</row>
    <row r="228" spans="1:83" s="26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</row>
    <row r="229" spans="1:83" s="26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</row>
    <row r="230" spans="1:83" s="26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</row>
    <row r="231" spans="1:83" s="26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</row>
    <row r="232" spans="1:83" s="26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</row>
    <row r="233" spans="1:83" s="26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</row>
    <row r="234" spans="1:83" s="26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</row>
    <row r="235" spans="1:97" s="26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</row>
    <row r="236" spans="1:129" s="26" customFormat="1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14"/>
      <c r="R236" s="23"/>
      <c r="S236" s="23"/>
      <c r="T236" s="23"/>
      <c r="U236" s="23"/>
      <c r="V236" s="23"/>
      <c r="W236" s="14"/>
      <c r="X236" s="23"/>
      <c r="Y236" s="23"/>
      <c r="Z236" s="14"/>
      <c r="AA236" s="23"/>
      <c r="AB236" s="23"/>
      <c r="AC236" s="14"/>
      <c r="AD236" s="23"/>
      <c r="AE236" s="23"/>
      <c r="AF236" s="14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14"/>
      <c r="AT236" s="14"/>
      <c r="AU236" s="14"/>
      <c r="AV236" s="14"/>
      <c r="AW236" s="14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</row>
    <row r="237" spans="1:129" s="26" customFormat="1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14"/>
      <c r="R237" s="23"/>
      <c r="S237" s="23"/>
      <c r="T237" s="23"/>
      <c r="U237" s="23"/>
      <c r="V237" s="23"/>
      <c r="W237" s="14"/>
      <c r="X237" s="23"/>
      <c r="Y237" s="23"/>
      <c r="Z237" s="14"/>
      <c r="AA237" s="23"/>
      <c r="AB237" s="23"/>
      <c r="AC237" s="14"/>
      <c r="AD237" s="23"/>
      <c r="AE237" s="23"/>
      <c r="AF237" s="14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14"/>
      <c r="AT237" s="14"/>
      <c r="AU237" s="14"/>
      <c r="AV237" s="14"/>
      <c r="AW237" s="14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</row>
    <row r="238" spans="1:129" s="26" customFormat="1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14"/>
      <c r="R238" s="23"/>
      <c r="S238" s="23"/>
      <c r="T238" s="23"/>
      <c r="U238" s="23"/>
      <c r="V238" s="23"/>
      <c r="W238" s="14"/>
      <c r="X238" s="23"/>
      <c r="Y238" s="23"/>
      <c r="Z238" s="14"/>
      <c r="AA238" s="23"/>
      <c r="AB238" s="23"/>
      <c r="AC238" s="14"/>
      <c r="AD238" s="23"/>
      <c r="AE238" s="23"/>
      <c r="AF238" s="14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14"/>
      <c r="AT238" s="14"/>
      <c r="AU238" s="14"/>
      <c r="AV238" s="14"/>
      <c r="AW238" s="14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</row>
    <row r="239" spans="1:129" s="26" customFormat="1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14"/>
      <c r="R239" s="23"/>
      <c r="S239" s="23"/>
      <c r="T239" s="23"/>
      <c r="U239" s="23"/>
      <c r="V239" s="23"/>
      <c r="W239" s="14"/>
      <c r="X239" s="23"/>
      <c r="Y239" s="23"/>
      <c r="Z239" s="14"/>
      <c r="AA239" s="23"/>
      <c r="AB239" s="23"/>
      <c r="AC239" s="14"/>
      <c r="AD239" s="23"/>
      <c r="AE239" s="23"/>
      <c r="AF239" s="14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14"/>
      <c r="AT239" s="14"/>
      <c r="AU239" s="14"/>
      <c r="AV239" s="14"/>
      <c r="AW239" s="14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</row>
    <row r="240" spans="1:129" s="26" customFormat="1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14"/>
      <c r="R240" s="23"/>
      <c r="S240" s="23"/>
      <c r="T240" s="23"/>
      <c r="U240" s="23"/>
      <c r="V240" s="23"/>
      <c r="W240" s="14"/>
      <c r="X240" s="23"/>
      <c r="Y240" s="23"/>
      <c r="Z240" s="14"/>
      <c r="AA240" s="23"/>
      <c r="AB240" s="23"/>
      <c r="AC240" s="14"/>
      <c r="AD240" s="23"/>
      <c r="AE240" s="23"/>
      <c r="AF240" s="14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14"/>
      <c r="AT240" s="14"/>
      <c r="AU240" s="14"/>
      <c r="AV240" s="14"/>
      <c r="AW240" s="14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</row>
    <row r="241" spans="1:129" s="26" customFormat="1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14"/>
      <c r="R241" s="23"/>
      <c r="S241" s="23"/>
      <c r="T241" s="23"/>
      <c r="U241" s="23"/>
      <c r="V241" s="23"/>
      <c r="W241" s="14"/>
      <c r="X241" s="23"/>
      <c r="Y241" s="23"/>
      <c r="Z241" s="14"/>
      <c r="AA241" s="23"/>
      <c r="AB241" s="23"/>
      <c r="AC241" s="14"/>
      <c r="AD241" s="23"/>
      <c r="AE241" s="23"/>
      <c r="AF241" s="14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14"/>
      <c r="AT241" s="14"/>
      <c r="AU241" s="14"/>
      <c r="AV241" s="14"/>
      <c r="AW241" s="14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</row>
    <row r="242" spans="1:129" s="26" customFormat="1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14"/>
      <c r="R242" s="23"/>
      <c r="S242" s="23"/>
      <c r="T242" s="23"/>
      <c r="U242" s="23"/>
      <c r="V242" s="23"/>
      <c r="W242" s="14"/>
      <c r="X242" s="23"/>
      <c r="Y242" s="23"/>
      <c r="Z242" s="14"/>
      <c r="AA242" s="23"/>
      <c r="AB242" s="23"/>
      <c r="AC242" s="14"/>
      <c r="AD242" s="23"/>
      <c r="AE242" s="23"/>
      <c r="AF242" s="14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14"/>
      <c r="AT242" s="14"/>
      <c r="AU242" s="14"/>
      <c r="AV242" s="14"/>
      <c r="AW242" s="14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</row>
    <row r="243" spans="1:129" s="26" customFormat="1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14"/>
      <c r="R243" s="23"/>
      <c r="S243" s="23"/>
      <c r="T243" s="23"/>
      <c r="U243" s="23"/>
      <c r="V243" s="23"/>
      <c r="W243" s="14"/>
      <c r="X243" s="23"/>
      <c r="Y243" s="23"/>
      <c r="Z243" s="14"/>
      <c r="AA243" s="23"/>
      <c r="AB243" s="23"/>
      <c r="AC243" s="14"/>
      <c r="AD243" s="23"/>
      <c r="AE243" s="23"/>
      <c r="AF243" s="14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14"/>
      <c r="AT243" s="14"/>
      <c r="AU243" s="14"/>
      <c r="AV243" s="14"/>
      <c r="AW243" s="14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</row>
    <row r="244" spans="1:129" s="26" customFormat="1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14"/>
      <c r="R244" s="23"/>
      <c r="S244" s="23"/>
      <c r="T244" s="23"/>
      <c r="U244" s="23"/>
      <c r="V244" s="23"/>
      <c r="W244" s="14"/>
      <c r="X244" s="23"/>
      <c r="Y244" s="23"/>
      <c r="Z244" s="14"/>
      <c r="AA244" s="23"/>
      <c r="AB244" s="23"/>
      <c r="AC244" s="14"/>
      <c r="AD244" s="23"/>
      <c r="AE244" s="23"/>
      <c r="AF244" s="14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14"/>
      <c r="AT244" s="14"/>
      <c r="AU244" s="14"/>
      <c r="AV244" s="14"/>
      <c r="AW244" s="14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</row>
    <row r="245" spans="1:129" s="26" customFormat="1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14"/>
      <c r="R245" s="23"/>
      <c r="S245" s="23"/>
      <c r="T245" s="23"/>
      <c r="U245" s="23"/>
      <c r="V245" s="23"/>
      <c r="W245" s="14"/>
      <c r="X245" s="23"/>
      <c r="Y245" s="23"/>
      <c r="Z245" s="14"/>
      <c r="AA245" s="23"/>
      <c r="AB245" s="23"/>
      <c r="AC245" s="14"/>
      <c r="AD245" s="23"/>
      <c r="AE245" s="23"/>
      <c r="AF245" s="14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14"/>
      <c r="AT245" s="14"/>
      <c r="AU245" s="14"/>
      <c r="AV245" s="14"/>
      <c r="AW245" s="14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</row>
    <row r="246" spans="1:129" s="26" customFormat="1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14"/>
      <c r="R246" s="23"/>
      <c r="S246" s="23"/>
      <c r="T246" s="23"/>
      <c r="U246" s="23"/>
      <c r="V246" s="23"/>
      <c r="W246" s="14"/>
      <c r="X246" s="23"/>
      <c r="Y246" s="23"/>
      <c r="Z246" s="14"/>
      <c r="AA246" s="23"/>
      <c r="AB246" s="23"/>
      <c r="AC246" s="14"/>
      <c r="AD246" s="23"/>
      <c r="AE246" s="23"/>
      <c r="AF246" s="14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14"/>
      <c r="AT246" s="14"/>
      <c r="AU246" s="14"/>
      <c r="AV246" s="14"/>
      <c r="AW246" s="14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</row>
    <row r="247" spans="1:129" s="26" customFormat="1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14"/>
      <c r="R247" s="23"/>
      <c r="S247" s="23"/>
      <c r="T247" s="23"/>
      <c r="U247" s="23"/>
      <c r="V247" s="23"/>
      <c r="W247" s="14"/>
      <c r="X247" s="23"/>
      <c r="Y247" s="23"/>
      <c r="Z247" s="14"/>
      <c r="AA247" s="23"/>
      <c r="AB247" s="23"/>
      <c r="AC247" s="14"/>
      <c r="AD247" s="23"/>
      <c r="AE247" s="23"/>
      <c r="AF247" s="14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14"/>
      <c r="AT247" s="14"/>
      <c r="AU247" s="14"/>
      <c r="AV247" s="14"/>
      <c r="AW247" s="14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</row>
    <row r="248" spans="1:129" s="26" customFormat="1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14"/>
      <c r="R248" s="23"/>
      <c r="S248" s="23"/>
      <c r="T248" s="23"/>
      <c r="U248" s="23"/>
      <c r="V248" s="23"/>
      <c r="W248" s="14"/>
      <c r="X248" s="23"/>
      <c r="Y248" s="23"/>
      <c r="Z248" s="14"/>
      <c r="AA248" s="23"/>
      <c r="AB248" s="23"/>
      <c r="AC248" s="14"/>
      <c r="AD248" s="23"/>
      <c r="AE248" s="23"/>
      <c r="AF248" s="14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14"/>
      <c r="AT248" s="14"/>
      <c r="AU248" s="14"/>
      <c r="AV248" s="14"/>
      <c r="AW248" s="14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</row>
    <row r="249" spans="1:129" s="26" customFormat="1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14"/>
      <c r="R249" s="23"/>
      <c r="S249" s="23"/>
      <c r="T249" s="23"/>
      <c r="U249" s="23"/>
      <c r="V249" s="23"/>
      <c r="W249" s="14"/>
      <c r="X249" s="23"/>
      <c r="Y249" s="23"/>
      <c r="Z249" s="14"/>
      <c r="AA249" s="23"/>
      <c r="AB249" s="23"/>
      <c r="AC249" s="14"/>
      <c r="AD249" s="23"/>
      <c r="AE249" s="23"/>
      <c r="AF249" s="14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14"/>
      <c r="AT249" s="14"/>
      <c r="AU249" s="14"/>
      <c r="AV249" s="14"/>
      <c r="AW249" s="14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</row>
    <row r="250" spans="1:129" s="26" customFormat="1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14"/>
      <c r="R250" s="23"/>
      <c r="S250" s="23"/>
      <c r="T250" s="23"/>
      <c r="U250" s="23"/>
      <c r="V250" s="23"/>
      <c r="W250" s="14"/>
      <c r="X250" s="23"/>
      <c r="Y250" s="23"/>
      <c r="Z250" s="14"/>
      <c r="AA250" s="23"/>
      <c r="AB250" s="23"/>
      <c r="AC250" s="14"/>
      <c r="AD250" s="23"/>
      <c r="AE250" s="23"/>
      <c r="AF250" s="14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14"/>
      <c r="AT250" s="14"/>
      <c r="AU250" s="14"/>
      <c r="AV250" s="14"/>
      <c r="AW250" s="14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</row>
    <row r="251" spans="1:129" s="26" customFormat="1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14"/>
      <c r="R251" s="23"/>
      <c r="S251" s="23"/>
      <c r="T251" s="23"/>
      <c r="U251" s="23"/>
      <c r="V251" s="23"/>
      <c r="W251" s="14"/>
      <c r="X251" s="23"/>
      <c r="Y251" s="23"/>
      <c r="Z251" s="14"/>
      <c r="AA251" s="23"/>
      <c r="AB251" s="23"/>
      <c r="AC251" s="14"/>
      <c r="AD251" s="23"/>
      <c r="AE251" s="23"/>
      <c r="AF251" s="14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14"/>
      <c r="AT251" s="14"/>
      <c r="AU251" s="14"/>
      <c r="AV251" s="14"/>
      <c r="AW251" s="14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</row>
    <row r="252" spans="1:129" s="26" customFormat="1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14"/>
      <c r="R252" s="23"/>
      <c r="S252" s="23"/>
      <c r="T252" s="23"/>
      <c r="U252" s="23"/>
      <c r="V252" s="23"/>
      <c r="W252" s="14"/>
      <c r="X252" s="23"/>
      <c r="Y252" s="23"/>
      <c r="Z252" s="14"/>
      <c r="AA252" s="23"/>
      <c r="AB252" s="23"/>
      <c r="AC252" s="14"/>
      <c r="AD252" s="23"/>
      <c r="AE252" s="23"/>
      <c r="AF252" s="14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14"/>
      <c r="AT252" s="14"/>
      <c r="AU252" s="14"/>
      <c r="AV252" s="14"/>
      <c r="AW252" s="14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</row>
    <row r="253" spans="1:129" s="26" customFormat="1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14"/>
      <c r="R253" s="23"/>
      <c r="S253" s="23"/>
      <c r="T253" s="23"/>
      <c r="U253" s="23"/>
      <c r="V253" s="23"/>
      <c r="W253" s="14"/>
      <c r="X253" s="23"/>
      <c r="Y253" s="23"/>
      <c r="Z253" s="14"/>
      <c r="AA253" s="23"/>
      <c r="AB253" s="23"/>
      <c r="AC253" s="14"/>
      <c r="AD253" s="23"/>
      <c r="AE253" s="23"/>
      <c r="AF253" s="14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14"/>
      <c r="AT253" s="14"/>
      <c r="AU253" s="14"/>
      <c r="AV253" s="14"/>
      <c r="AW253" s="14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</row>
    <row r="254" spans="1:129" s="26" customFormat="1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14"/>
      <c r="R254" s="23"/>
      <c r="S254" s="23"/>
      <c r="T254" s="23"/>
      <c r="U254" s="23"/>
      <c r="V254" s="23"/>
      <c r="W254" s="14"/>
      <c r="X254" s="23"/>
      <c r="Y254" s="23"/>
      <c r="Z254" s="14"/>
      <c r="AA254" s="23"/>
      <c r="AB254" s="23"/>
      <c r="AC254" s="14"/>
      <c r="AD254" s="23"/>
      <c r="AE254" s="23"/>
      <c r="AF254" s="14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14"/>
      <c r="AT254" s="14"/>
      <c r="AU254" s="14"/>
      <c r="AV254" s="14"/>
      <c r="AW254" s="14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</row>
    <row r="255" spans="1:129" s="26" customFormat="1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14"/>
      <c r="R255" s="23"/>
      <c r="S255" s="23"/>
      <c r="T255" s="23"/>
      <c r="U255" s="23"/>
      <c r="V255" s="23"/>
      <c r="W255" s="14"/>
      <c r="X255" s="23"/>
      <c r="Y255" s="23"/>
      <c r="Z255" s="14"/>
      <c r="AA255" s="23"/>
      <c r="AB255" s="23"/>
      <c r="AC255" s="14"/>
      <c r="AD255" s="23"/>
      <c r="AE255" s="23"/>
      <c r="AF255" s="14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14"/>
      <c r="AT255" s="14"/>
      <c r="AU255" s="14"/>
      <c r="AV255" s="14"/>
      <c r="AW255" s="14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</row>
    <row r="256" spans="1:129" s="26" customFormat="1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14"/>
      <c r="R256" s="23"/>
      <c r="S256" s="23"/>
      <c r="T256" s="23"/>
      <c r="U256" s="23"/>
      <c r="V256" s="23"/>
      <c r="W256" s="14"/>
      <c r="X256" s="23"/>
      <c r="Y256" s="23"/>
      <c r="Z256" s="14"/>
      <c r="AA256" s="23"/>
      <c r="AB256" s="23"/>
      <c r="AC256" s="14"/>
      <c r="AD256" s="23"/>
      <c r="AE256" s="23"/>
      <c r="AF256" s="14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14"/>
      <c r="AT256" s="14"/>
      <c r="AU256" s="14"/>
      <c r="AV256" s="14"/>
      <c r="AW256" s="14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</row>
    <row r="257" spans="1:129" s="26" customFormat="1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14"/>
      <c r="R257" s="23"/>
      <c r="S257" s="23"/>
      <c r="T257" s="23"/>
      <c r="U257" s="23"/>
      <c r="V257" s="23"/>
      <c r="W257" s="14"/>
      <c r="X257" s="23"/>
      <c r="Y257" s="23"/>
      <c r="Z257" s="14"/>
      <c r="AA257" s="23"/>
      <c r="AB257" s="23"/>
      <c r="AC257" s="14"/>
      <c r="AD257" s="23"/>
      <c r="AE257" s="23"/>
      <c r="AF257" s="14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14"/>
      <c r="AT257" s="14"/>
      <c r="AU257" s="14"/>
      <c r="AV257" s="14"/>
      <c r="AW257" s="14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</row>
    <row r="258" spans="1:129" s="26" customFormat="1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14"/>
      <c r="R258" s="23"/>
      <c r="S258" s="23"/>
      <c r="T258" s="23"/>
      <c r="U258" s="23"/>
      <c r="V258" s="23"/>
      <c r="W258" s="14"/>
      <c r="X258" s="23"/>
      <c r="Y258" s="23"/>
      <c r="Z258" s="14"/>
      <c r="AA258" s="23"/>
      <c r="AB258" s="23"/>
      <c r="AC258" s="14"/>
      <c r="AD258" s="23"/>
      <c r="AE258" s="23"/>
      <c r="AF258" s="14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14"/>
      <c r="AT258" s="14"/>
      <c r="AU258" s="14"/>
      <c r="AV258" s="14"/>
      <c r="AW258" s="14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</row>
    <row r="259" spans="1:129" s="26" customFormat="1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14"/>
      <c r="R259" s="23"/>
      <c r="S259" s="23"/>
      <c r="T259" s="23"/>
      <c r="U259" s="23"/>
      <c r="V259" s="23"/>
      <c r="W259" s="14"/>
      <c r="X259" s="23"/>
      <c r="Y259" s="23"/>
      <c r="Z259" s="14"/>
      <c r="AA259" s="23"/>
      <c r="AB259" s="23"/>
      <c r="AC259" s="14"/>
      <c r="AD259" s="23"/>
      <c r="AE259" s="23"/>
      <c r="AF259" s="14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14"/>
      <c r="AT259" s="14"/>
      <c r="AU259" s="14"/>
      <c r="AV259" s="14"/>
      <c r="AW259" s="14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</row>
    <row r="260" spans="1:129" s="26" customFormat="1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14"/>
      <c r="R260" s="23"/>
      <c r="S260" s="23"/>
      <c r="T260" s="23"/>
      <c r="U260" s="23"/>
      <c r="V260" s="23"/>
      <c r="W260" s="14"/>
      <c r="X260" s="23"/>
      <c r="Y260" s="23"/>
      <c r="Z260" s="14"/>
      <c r="AA260" s="23"/>
      <c r="AB260" s="23"/>
      <c r="AC260" s="14"/>
      <c r="AD260" s="23"/>
      <c r="AE260" s="23"/>
      <c r="AF260" s="14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14"/>
      <c r="AT260" s="14"/>
      <c r="AU260" s="14"/>
      <c r="AV260" s="14"/>
      <c r="AW260" s="14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</row>
    <row r="261" spans="1:129" s="26" customFormat="1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14"/>
      <c r="R261" s="23"/>
      <c r="S261" s="23"/>
      <c r="T261" s="23"/>
      <c r="U261" s="23"/>
      <c r="V261" s="23"/>
      <c r="W261" s="14"/>
      <c r="X261" s="23"/>
      <c r="Y261" s="23"/>
      <c r="Z261" s="14"/>
      <c r="AA261" s="23"/>
      <c r="AB261" s="23"/>
      <c r="AC261" s="14"/>
      <c r="AD261" s="23"/>
      <c r="AE261" s="23"/>
      <c r="AF261" s="14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14"/>
      <c r="AT261" s="14"/>
      <c r="AU261" s="14"/>
      <c r="AV261" s="14"/>
      <c r="AW261" s="14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</row>
    <row r="262" spans="1:129" s="26" customFormat="1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14"/>
      <c r="R262" s="23"/>
      <c r="S262" s="23"/>
      <c r="T262" s="23"/>
      <c r="U262" s="23"/>
      <c r="V262" s="23"/>
      <c r="W262" s="14"/>
      <c r="X262" s="23"/>
      <c r="Y262" s="23"/>
      <c r="Z262" s="14"/>
      <c r="AA262" s="23"/>
      <c r="AB262" s="23"/>
      <c r="AC262" s="14"/>
      <c r="AD262" s="23"/>
      <c r="AE262" s="23"/>
      <c r="AF262" s="14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14"/>
      <c r="AT262" s="14"/>
      <c r="AU262" s="14"/>
      <c r="AV262" s="14"/>
      <c r="AW262" s="14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</row>
    <row r="263" spans="1:129" s="26" customFormat="1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14"/>
      <c r="R263" s="23"/>
      <c r="S263" s="23"/>
      <c r="T263" s="23"/>
      <c r="U263" s="23"/>
      <c r="V263" s="23"/>
      <c r="W263" s="14"/>
      <c r="X263" s="23"/>
      <c r="Y263" s="23"/>
      <c r="Z263" s="14"/>
      <c r="AA263" s="23"/>
      <c r="AB263" s="23"/>
      <c r="AC263" s="14"/>
      <c r="AD263" s="23"/>
      <c r="AE263" s="23"/>
      <c r="AF263" s="14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14"/>
      <c r="AT263" s="14"/>
      <c r="AU263" s="14"/>
      <c r="AV263" s="14"/>
      <c r="AW263" s="14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</row>
    <row r="264" spans="1:129" s="26" customFormat="1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14"/>
      <c r="R264" s="23"/>
      <c r="S264" s="23"/>
      <c r="T264" s="23"/>
      <c r="U264" s="23"/>
      <c r="V264" s="23"/>
      <c r="W264" s="14"/>
      <c r="X264" s="23"/>
      <c r="Y264" s="23"/>
      <c r="Z264" s="14"/>
      <c r="AA264" s="23"/>
      <c r="AB264" s="23"/>
      <c r="AC264" s="14"/>
      <c r="AD264" s="23"/>
      <c r="AE264" s="23"/>
      <c r="AF264" s="14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14"/>
      <c r="AT264" s="14"/>
      <c r="AU264" s="14"/>
      <c r="AV264" s="14"/>
      <c r="AW264" s="14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</row>
    <row r="265" spans="1:129" s="26" customFormat="1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14"/>
      <c r="R265" s="23"/>
      <c r="S265" s="23"/>
      <c r="T265" s="23"/>
      <c r="U265" s="23"/>
      <c r="V265" s="23"/>
      <c r="W265" s="14"/>
      <c r="X265" s="23"/>
      <c r="Y265" s="23"/>
      <c r="Z265" s="14"/>
      <c r="AA265" s="23"/>
      <c r="AB265" s="23"/>
      <c r="AC265" s="14"/>
      <c r="AD265" s="23"/>
      <c r="AE265" s="23"/>
      <c r="AF265" s="14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14"/>
      <c r="AT265" s="14"/>
      <c r="AU265" s="14"/>
      <c r="AV265" s="14"/>
      <c r="AW265" s="14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</row>
    <row r="266" spans="1:129" s="26" customFormat="1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14"/>
      <c r="R266" s="23"/>
      <c r="S266" s="23"/>
      <c r="T266" s="23"/>
      <c r="U266" s="23"/>
      <c r="V266" s="23"/>
      <c r="W266" s="14"/>
      <c r="X266" s="23"/>
      <c r="Y266" s="23"/>
      <c r="Z266" s="14"/>
      <c r="AA266" s="23"/>
      <c r="AB266" s="23"/>
      <c r="AC266" s="14"/>
      <c r="AD266" s="23"/>
      <c r="AE266" s="23"/>
      <c r="AF266" s="14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14"/>
      <c r="AT266" s="14"/>
      <c r="AU266" s="14"/>
      <c r="AV266" s="14"/>
      <c r="AW266" s="14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</row>
    <row r="267" spans="1:129" s="26" customFormat="1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14"/>
      <c r="R267" s="23"/>
      <c r="S267" s="23"/>
      <c r="T267" s="23"/>
      <c r="U267" s="23"/>
      <c r="V267" s="23"/>
      <c r="W267" s="14"/>
      <c r="X267" s="23"/>
      <c r="Y267" s="23"/>
      <c r="Z267" s="14"/>
      <c r="AA267" s="23"/>
      <c r="AB267" s="23"/>
      <c r="AC267" s="14"/>
      <c r="AD267" s="23"/>
      <c r="AE267" s="23"/>
      <c r="AF267" s="14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14"/>
      <c r="AT267" s="14"/>
      <c r="AU267" s="14"/>
      <c r="AV267" s="14"/>
      <c r="AW267" s="14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</row>
    <row r="268" spans="1:129" s="26" customFormat="1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14"/>
      <c r="R268" s="23"/>
      <c r="S268" s="23"/>
      <c r="T268" s="23"/>
      <c r="U268" s="23"/>
      <c r="V268" s="23"/>
      <c r="W268" s="14"/>
      <c r="X268" s="23"/>
      <c r="Y268" s="23"/>
      <c r="Z268" s="14"/>
      <c r="AA268" s="23"/>
      <c r="AB268" s="23"/>
      <c r="AC268" s="14"/>
      <c r="AD268" s="23"/>
      <c r="AE268" s="23"/>
      <c r="AF268" s="14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14"/>
      <c r="AT268" s="14"/>
      <c r="AU268" s="14"/>
      <c r="AV268" s="14"/>
      <c r="AW268" s="14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</row>
    <row r="269" spans="1:129" s="26" customFormat="1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14"/>
      <c r="R269" s="23"/>
      <c r="S269" s="23"/>
      <c r="T269" s="23"/>
      <c r="U269" s="23"/>
      <c r="V269" s="23"/>
      <c r="W269" s="14"/>
      <c r="X269" s="23"/>
      <c r="Y269" s="23"/>
      <c r="Z269" s="14"/>
      <c r="AA269" s="23"/>
      <c r="AB269" s="23"/>
      <c r="AC269" s="14"/>
      <c r="AD269" s="23"/>
      <c r="AE269" s="23"/>
      <c r="AF269" s="14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14"/>
      <c r="AT269" s="14"/>
      <c r="AU269" s="14"/>
      <c r="AV269" s="14"/>
      <c r="AW269" s="14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</row>
    <row r="270" spans="1:129" s="26" customFormat="1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14"/>
      <c r="R270" s="23"/>
      <c r="S270" s="23"/>
      <c r="T270" s="23"/>
      <c r="U270" s="23"/>
      <c r="V270" s="23"/>
      <c r="W270" s="14"/>
      <c r="X270" s="23"/>
      <c r="Y270" s="23"/>
      <c r="Z270" s="14"/>
      <c r="AA270" s="23"/>
      <c r="AB270" s="23"/>
      <c r="AC270" s="14"/>
      <c r="AD270" s="23"/>
      <c r="AE270" s="23"/>
      <c r="AF270" s="14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14"/>
      <c r="AT270" s="14"/>
      <c r="AU270" s="14"/>
      <c r="AV270" s="14"/>
      <c r="AW270" s="14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</row>
    <row r="271" spans="1:129" s="26" customFormat="1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14"/>
      <c r="R271" s="23"/>
      <c r="S271" s="23"/>
      <c r="T271" s="23"/>
      <c r="U271" s="23"/>
      <c r="V271" s="23"/>
      <c r="W271" s="14"/>
      <c r="X271" s="23"/>
      <c r="Y271" s="23"/>
      <c r="Z271" s="14"/>
      <c r="AA271" s="23"/>
      <c r="AB271" s="23"/>
      <c r="AC271" s="14"/>
      <c r="AD271" s="23"/>
      <c r="AE271" s="23"/>
      <c r="AF271" s="14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14"/>
      <c r="AT271" s="14"/>
      <c r="AU271" s="14"/>
      <c r="AV271" s="14"/>
      <c r="AW271" s="14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</row>
    <row r="272" spans="1:129" s="26" customFormat="1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14"/>
      <c r="R272" s="23"/>
      <c r="S272" s="23"/>
      <c r="T272" s="23"/>
      <c r="U272" s="23"/>
      <c r="V272" s="23"/>
      <c r="W272" s="14"/>
      <c r="X272" s="23"/>
      <c r="Y272" s="23"/>
      <c r="Z272" s="14"/>
      <c r="AA272" s="23"/>
      <c r="AB272" s="23"/>
      <c r="AC272" s="14"/>
      <c r="AD272" s="23"/>
      <c r="AE272" s="23"/>
      <c r="AF272" s="14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14"/>
      <c r="AT272" s="14"/>
      <c r="AU272" s="14"/>
      <c r="AV272" s="14"/>
      <c r="AW272" s="14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</row>
    <row r="273" spans="1:129" s="26" customFormat="1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14"/>
      <c r="R273" s="23"/>
      <c r="S273" s="23"/>
      <c r="T273" s="23"/>
      <c r="U273" s="23"/>
      <c r="V273" s="23"/>
      <c r="W273" s="14"/>
      <c r="X273" s="23"/>
      <c r="Y273" s="23"/>
      <c r="Z273" s="14"/>
      <c r="AA273" s="23"/>
      <c r="AB273" s="23"/>
      <c r="AC273" s="14"/>
      <c r="AD273" s="23"/>
      <c r="AE273" s="23"/>
      <c r="AF273" s="14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14"/>
      <c r="AT273" s="14"/>
      <c r="AU273" s="14"/>
      <c r="AV273" s="14"/>
      <c r="AW273" s="14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</row>
    <row r="274" spans="1:129" s="26" customFormat="1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14"/>
      <c r="R274" s="23"/>
      <c r="S274" s="23"/>
      <c r="T274" s="23"/>
      <c r="U274" s="23"/>
      <c r="V274" s="23"/>
      <c r="W274" s="14"/>
      <c r="X274" s="23"/>
      <c r="Y274" s="23"/>
      <c r="Z274" s="14"/>
      <c r="AA274" s="23"/>
      <c r="AB274" s="23"/>
      <c r="AC274" s="14"/>
      <c r="AD274" s="23"/>
      <c r="AE274" s="23"/>
      <c r="AF274" s="14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14"/>
      <c r="AT274" s="14"/>
      <c r="AU274" s="14"/>
      <c r="AV274" s="14"/>
      <c r="AW274" s="14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5"/>
      <c r="CG274" s="25"/>
      <c r="CH274" s="25"/>
      <c r="CI274" s="23"/>
      <c r="CJ274" s="23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</row>
    <row r="275" spans="1:133" s="26" customFormat="1" ht="13.5" customHeight="1">
      <c r="A275" s="23"/>
      <c r="B275" s="330" t="s">
        <v>49</v>
      </c>
      <c r="C275" s="330"/>
      <c r="D275" s="330"/>
      <c r="E275" s="330"/>
      <c r="F275" s="330"/>
      <c r="G275" s="330"/>
      <c r="H275" s="330"/>
      <c r="I275" s="330"/>
      <c r="J275" s="330"/>
      <c r="K275" s="330"/>
      <c r="L275" s="330"/>
      <c r="M275" s="330"/>
      <c r="N275" s="330"/>
      <c r="O275" s="87"/>
      <c r="P275" s="73"/>
      <c r="Q275" s="73"/>
      <c r="R275" s="73"/>
      <c r="S275" s="73"/>
      <c r="T275" s="73"/>
      <c r="U275" s="73"/>
      <c r="V275" s="73"/>
      <c r="W275" s="73"/>
      <c r="X275" s="73"/>
      <c r="Y275" s="79"/>
      <c r="Z275" s="79"/>
      <c r="AA275" s="73"/>
      <c r="AB275" s="79"/>
      <c r="AC275" s="79"/>
      <c r="AD275" s="73"/>
      <c r="AE275" s="79"/>
      <c r="AF275" s="79"/>
      <c r="AG275" s="73"/>
      <c r="AH275" s="78"/>
      <c r="AI275" s="78"/>
      <c r="AJ275" s="79"/>
      <c r="AK275" s="79"/>
      <c r="AL275" s="79"/>
      <c r="AM275" s="79"/>
      <c r="AN275" s="23"/>
      <c r="AO275" s="23"/>
      <c r="AP275" s="23"/>
      <c r="AQ275" s="23"/>
      <c r="AR275" s="23"/>
      <c r="AS275" s="23"/>
      <c r="AT275" s="14"/>
      <c r="AU275" s="14"/>
      <c r="AV275" s="14"/>
      <c r="AW275" s="14"/>
      <c r="AX275" s="14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</row>
    <row r="276" spans="1:129" s="26" customFormat="1" ht="13.5" customHeight="1">
      <c r="A276" s="2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9"/>
      <c r="Y276" s="79"/>
      <c r="Z276" s="73"/>
      <c r="AA276" s="79"/>
      <c r="AB276" s="79"/>
      <c r="AC276" s="73"/>
      <c r="AD276" s="79"/>
      <c r="AE276" s="79"/>
      <c r="AF276" s="73"/>
      <c r="AG276" s="78"/>
      <c r="AH276" s="78"/>
      <c r="AI276" s="79"/>
      <c r="AJ276" s="79"/>
      <c r="AK276" s="79"/>
      <c r="AL276" s="79"/>
      <c r="AM276" s="79"/>
      <c r="AN276" s="23"/>
      <c r="AO276" s="23"/>
      <c r="AP276" s="23"/>
      <c r="AQ276" s="23"/>
      <c r="AR276" s="23"/>
      <c r="AS276" s="14"/>
      <c r="AT276" s="14"/>
      <c r="AU276" s="14"/>
      <c r="AV276" s="14"/>
      <c r="AW276" s="14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</row>
    <row r="277" spans="1:129" s="26" customFormat="1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14"/>
      <c r="R277" s="23"/>
      <c r="S277" s="23"/>
      <c r="T277" s="23"/>
      <c r="U277" s="23"/>
      <c r="V277" s="23"/>
      <c r="W277" s="14"/>
      <c r="X277" s="23"/>
      <c r="Y277" s="23"/>
      <c r="Z277" s="14"/>
      <c r="AA277" s="23"/>
      <c r="AB277" s="23"/>
      <c r="AC277" s="14"/>
      <c r="AD277" s="23"/>
      <c r="AE277" s="23"/>
      <c r="AF277" s="14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14"/>
      <c r="AT277" s="14"/>
      <c r="AU277" s="14"/>
      <c r="AV277" s="14"/>
      <c r="AW277" s="14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</row>
    <row r="278" spans="1:129" s="26" customFormat="1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14"/>
      <c r="R278" s="23"/>
      <c r="S278" s="23"/>
      <c r="T278" s="23"/>
      <c r="U278" s="23"/>
      <c r="V278" s="23"/>
      <c r="W278" s="14"/>
      <c r="X278" s="23"/>
      <c r="Y278" s="23"/>
      <c r="Z278" s="14"/>
      <c r="AA278" s="23"/>
      <c r="AB278" s="23"/>
      <c r="AC278" s="14"/>
      <c r="AD278" s="23"/>
      <c r="AE278" s="23"/>
      <c r="AF278" s="14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14"/>
      <c r="AT278" s="14"/>
      <c r="AU278" s="14"/>
      <c r="AV278" s="14"/>
      <c r="AW278" s="14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</row>
    <row r="279" spans="1:129" s="26" customFormat="1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14"/>
      <c r="R279" s="23"/>
      <c r="S279" s="23"/>
      <c r="T279" s="23"/>
      <c r="U279" s="23"/>
      <c r="V279" s="23"/>
      <c r="W279" s="14"/>
      <c r="X279" s="23"/>
      <c r="Y279" s="23"/>
      <c r="Z279" s="14"/>
      <c r="AA279" s="23"/>
      <c r="AB279" s="23"/>
      <c r="AC279" s="14"/>
      <c r="AD279" s="23"/>
      <c r="AE279" s="23"/>
      <c r="AF279" s="14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14"/>
      <c r="AT279" s="14"/>
      <c r="AU279" s="14"/>
      <c r="AV279" s="14"/>
      <c r="AW279" s="14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</row>
    <row r="280" spans="1:129" s="26" customFormat="1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14"/>
      <c r="R280" s="23"/>
      <c r="S280" s="23"/>
      <c r="T280" s="23"/>
      <c r="U280" s="23"/>
      <c r="V280" s="23"/>
      <c r="W280" s="14"/>
      <c r="X280" s="23"/>
      <c r="Y280" s="23"/>
      <c r="Z280" s="14"/>
      <c r="AA280" s="23"/>
      <c r="AB280" s="23"/>
      <c r="AC280" s="14"/>
      <c r="AD280" s="23"/>
      <c r="AE280" s="23"/>
      <c r="AF280" s="14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14"/>
      <c r="AT280" s="14"/>
      <c r="AU280" s="14"/>
      <c r="AV280" s="14"/>
      <c r="AW280" s="14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</row>
    <row r="281" spans="1:129" s="26" customFormat="1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14"/>
      <c r="R281" s="23"/>
      <c r="S281" s="23"/>
      <c r="T281" s="23"/>
      <c r="U281" s="23"/>
      <c r="V281" s="23"/>
      <c r="W281" s="14"/>
      <c r="X281" s="23"/>
      <c r="Y281" s="23"/>
      <c r="Z281" s="14"/>
      <c r="AA281" s="23"/>
      <c r="AB281" s="23"/>
      <c r="AC281" s="14"/>
      <c r="AD281" s="23"/>
      <c r="AE281" s="23"/>
      <c r="AF281" s="14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14"/>
      <c r="AT281" s="14"/>
      <c r="AU281" s="14"/>
      <c r="AV281" s="14"/>
      <c r="AW281" s="14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</row>
    <row r="282" spans="1:129" s="26" customFormat="1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14"/>
      <c r="R282" s="23"/>
      <c r="S282" s="23"/>
      <c r="T282" s="23"/>
      <c r="U282" s="23"/>
      <c r="V282" s="23"/>
      <c r="W282" s="14"/>
      <c r="X282" s="23"/>
      <c r="Y282" s="23"/>
      <c r="Z282" s="14"/>
      <c r="AA282" s="23"/>
      <c r="AB282" s="23"/>
      <c r="AC282" s="14"/>
      <c r="AD282" s="23"/>
      <c r="AE282" s="23"/>
      <c r="AF282" s="14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14"/>
      <c r="AT282" s="14"/>
      <c r="AU282" s="14"/>
      <c r="AV282" s="14"/>
      <c r="AW282" s="14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</row>
    <row r="283" spans="1:129" s="26" customFormat="1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14"/>
      <c r="R283" s="23"/>
      <c r="S283" s="23"/>
      <c r="T283" s="23"/>
      <c r="U283" s="23"/>
      <c r="V283" s="23"/>
      <c r="W283" s="14"/>
      <c r="X283" s="23"/>
      <c r="Y283" s="23"/>
      <c r="Z283" s="14"/>
      <c r="AA283" s="23"/>
      <c r="AB283" s="23"/>
      <c r="AC283" s="14"/>
      <c r="AD283" s="23"/>
      <c r="AE283" s="23"/>
      <c r="AF283" s="14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14"/>
      <c r="AT283" s="14"/>
      <c r="AU283" s="14"/>
      <c r="AV283" s="14"/>
      <c r="AW283" s="14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</row>
    <row r="284" spans="1:129" s="26" customFormat="1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14"/>
      <c r="R284" s="23"/>
      <c r="S284" s="23"/>
      <c r="T284" s="23"/>
      <c r="U284" s="23"/>
      <c r="V284" s="23"/>
      <c r="W284" s="14"/>
      <c r="X284" s="23"/>
      <c r="Y284" s="23"/>
      <c r="Z284" s="14"/>
      <c r="AA284" s="23"/>
      <c r="AB284" s="23"/>
      <c r="AC284" s="14"/>
      <c r="AD284" s="23"/>
      <c r="AE284" s="23"/>
      <c r="AF284" s="14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14"/>
      <c r="AT284" s="14"/>
      <c r="AU284" s="14"/>
      <c r="AV284" s="14"/>
      <c r="AW284" s="14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</row>
    <row r="285" spans="1:129" s="26" customFormat="1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14"/>
      <c r="R285" s="23"/>
      <c r="S285" s="23"/>
      <c r="T285" s="23"/>
      <c r="U285" s="23"/>
      <c r="V285" s="23"/>
      <c r="W285" s="14"/>
      <c r="X285" s="23"/>
      <c r="Y285" s="23"/>
      <c r="Z285" s="14"/>
      <c r="AA285" s="23"/>
      <c r="AB285" s="23"/>
      <c r="AC285" s="14"/>
      <c r="AD285" s="23"/>
      <c r="AE285" s="23"/>
      <c r="AF285" s="14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14"/>
      <c r="AT285" s="14"/>
      <c r="AU285" s="14"/>
      <c r="AV285" s="14"/>
      <c r="AW285" s="14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</row>
    <row r="286" spans="1:129" s="26" customFormat="1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14"/>
      <c r="R286" s="23"/>
      <c r="S286" s="23"/>
      <c r="T286" s="23"/>
      <c r="U286" s="23"/>
      <c r="V286" s="23"/>
      <c r="W286" s="14"/>
      <c r="X286" s="23"/>
      <c r="Y286" s="23"/>
      <c r="Z286" s="14"/>
      <c r="AA286" s="23"/>
      <c r="AB286" s="23"/>
      <c r="AC286" s="14"/>
      <c r="AD286" s="23"/>
      <c r="AE286" s="23"/>
      <c r="AF286" s="14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14"/>
      <c r="AT286" s="14"/>
      <c r="AU286" s="14"/>
      <c r="AV286" s="14"/>
      <c r="AW286" s="14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</row>
    <row r="287" spans="1:129" s="26" customFormat="1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14"/>
      <c r="R287" s="23"/>
      <c r="S287" s="23"/>
      <c r="T287" s="23"/>
      <c r="U287" s="23"/>
      <c r="V287" s="23"/>
      <c r="W287" s="14"/>
      <c r="X287" s="23"/>
      <c r="Y287" s="23"/>
      <c r="Z287" s="14"/>
      <c r="AA287" s="23"/>
      <c r="AB287" s="23"/>
      <c r="AC287" s="14"/>
      <c r="AD287" s="23"/>
      <c r="AE287" s="23"/>
      <c r="AF287" s="14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14"/>
      <c r="AT287" s="14"/>
      <c r="AU287" s="14"/>
      <c r="AV287" s="14"/>
      <c r="AW287" s="14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</row>
    <row r="288" spans="1:129" s="26" customFormat="1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14"/>
      <c r="R288" s="23"/>
      <c r="S288" s="23"/>
      <c r="T288" s="23"/>
      <c r="U288" s="23"/>
      <c r="V288" s="23"/>
      <c r="W288" s="14"/>
      <c r="X288" s="23"/>
      <c r="Y288" s="23"/>
      <c r="Z288" s="14"/>
      <c r="AA288" s="23"/>
      <c r="AB288" s="23"/>
      <c r="AC288" s="14"/>
      <c r="AD288" s="23"/>
      <c r="AE288" s="23"/>
      <c r="AF288" s="14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14"/>
      <c r="AT288" s="14"/>
      <c r="AU288" s="14"/>
      <c r="AV288" s="14"/>
      <c r="AW288" s="14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</row>
    <row r="289" spans="1:129" s="26" customFormat="1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14"/>
      <c r="R289" s="23"/>
      <c r="S289" s="23"/>
      <c r="T289" s="23"/>
      <c r="U289" s="23"/>
      <c r="V289" s="23"/>
      <c r="W289" s="14"/>
      <c r="X289" s="23"/>
      <c r="Y289" s="23"/>
      <c r="Z289" s="14"/>
      <c r="AA289" s="23"/>
      <c r="AB289" s="23"/>
      <c r="AC289" s="14"/>
      <c r="AD289" s="23"/>
      <c r="AE289" s="23"/>
      <c r="AF289" s="14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14"/>
      <c r="AT289" s="14"/>
      <c r="AU289" s="14"/>
      <c r="AV289" s="14"/>
      <c r="AW289" s="14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</row>
    <row r="290" spans="1:129" s="26" customFormat="1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14"/>
      <c r="R290" s="23"/>
      <c r="S290" s="23"/>
      <c r="T290" s="23"/>
      <c r="U290" s="23"/>
      <c r="V290" s="23"/>
      <c r="W290" s="14"/>
      <c r="X290" s="23"/>
      <c r="Y290" s="23"/>
      <c r="Z290" s="14"/>
      <c r="AA290" s="23"/>
      <c r="AB290" s="23"/>
      <c r="AC290" s="14"/>
      <c r="AD290" s="23"/>
      <c r="AE290" s="23"/>
      <c r="AF290" s="14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14"/>
      <c r="AT290" s="14"/>
      <c r="AU290" s="14"/>
      <c r="AV290" s="14"/>
      <c r="AW290" s="14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</row>
    <row r="291" spans="1:129" s="26" customFormat="1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14"/>
      <c r="R291" s="23"/>
      <c r="S291" s="23"/>
      <c r="T291" s="23"/>
      <c r="U291" s="23"/>
      <c r="V291" s="23"/>
      <c r="W291" s="14"/>
      <c r="X291" s="23"/>
      <c r="Y291" s="23"/>
      <c r="Z291" s="14"/>
      <c r="AA291" s="23"/>
      <c r="AB291" s="23"/>
      <c r="AC291" s="14"/>
      <c r="AD291" s="23"/>
      <c r="AE291" s="23"/>
      <c r="AF291" s="14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14"/>
      <c r="AT291" s="14"/>
      <c r="AU291" s="14"/>
      <c r="AV291" s="14"/>
      <c r="AW291" s="14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</row>
    <row r="292" spans="1:129" s="26" customFormat="1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14"/>
      <c r="R292" s="23"/>
      <c r="S292" s="23"/>
      <c r="T292" s="23"/>
      <c r="U292" s="23"/>
      <c r="V292" s="23"/>
      <c r="W292" s="14"/>
      <c r="X292" s="23"/>
      <c r="Y292" s="23"/>
      <c r="Z292" s="14"/>
      <c r="AA292" s="23"/>
      <c r="AB292" s="23"/>
      <c r="AC292" s="14"/>
      <c r="AD292" s="23"/>
      <c r="AE292" s="23"/>
      <c r="AF292" s="14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14"/>
      <c r="AT292" s="14"/>
      <c r="AU292" s="14"/>
      <c r="AV292" s="14"/>
      <c r="AW292" s="14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</row>
    <row r="293" spans="1:129" s="26" customFormat="1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14"/>
      <c r="R293" s="23"/>
      <c r="S293" s="23"/>
      <c r="T293" s="23"/>
      <c r="U293" s="23"/>
      <c r="V293" s="23"/>
      <c r="W293" s="14"/>
      <c r="X293" s="23"/>
      <c r="Y293" s="23"/>
      <c r="Z293" s="14"/>
      <c r="AA293" s="23"/>
      <c r="AB293" s="23"/>
      <c r="AC293" s="14"/>
      <c r="AD293" s="23"/>
      <c r="AE293" s="23"/>
      <c r="AF293" s="14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14"/>
      <c r="AT293" s="14"/>
      <c r="AU293" s="14"/>
      <c r="AV293" s="14"/>
      <c r="AW293" s="14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</row>
    <row r="294" spans="1:129" s="26" customFormat="1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14"/>
      <c r="R294" s="23"/>
      <c r="S294" s="23"/>
      <c r="T294" s="23"/>
      <c r="U294" s="23"/>
      <c r="V294" s="23"/>
      <c r="W294" s="14"/>
      <c r="X294" s="23"/>
      <c r="Y294" s="23"/>
      <c r="Z294" s="14"/>
      <c r="AA294" s="23"/>
      <c r="AB294" s="23"/>
      <c r="AC294" s="14"/>
      <c r="AD294" s="23"/>
      <c r="AE294" s="23"/>
      <c r="AF294" s="14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14"/>
      <c r="AT294" s="14"/>
      <c r="AU294" s="14"/>
      <c r="AV294" s="14"/>
      <c r="AW294" s="14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</row>
    <row r="295" spans="1:129" s="26" customFormat="1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14"/>
      <c r="R295" s="23"/>
      <c r="S295" s="23"/>
      <c r="T295" s="23"/>
      <c r="U295" s="23"/>
      <c r="V295" s="23"/>
      <c r="W295" s="14"/>
      <c r="X295" s="23"/>
      <c r="Y295" s="23"/>
      <c r="Z295" s="14"/>
      <c r="AA295" s="23"/>
      <c r="AB295" s="23"/>
      <c r="AC295" s="14"/>
      <c r="AD295" s="23"/>
      <c r="AE295" s="23"/>
      <c r="AF295" s="14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14"/>
      <c r="AT295" s="14"/>
      <c r="AU295" s="14"/>
      <c r="AV295" s="14"/>
      <c r="AW295" s="14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</row>
    <row r="296" spans="1:129" s="26" customFormat="1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14"/>
      <c r="R296" s="23"/>
      <c r="S296" s="23"/>
      <c r="T296" s="23"/>
      <c r="U296" s="23"/>
      <c r="V296" s="23"/>
      <c r="W296" s="14"/>
      <c r="X296" s="23"/>
      <c r="Y296" s="23"/>
      <c r="Z296" s="14"/>
      <c r="AA296" s="23"/>
      <c r="AB296" s="23"/>
      <c r="AC296" s="14"/>
      <c r="AD296" s="23"/>
      <c r="AE296" s="23"/>
      <c r="AF296" s="14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14"/>
      <c r="AT296" s="14"/>
      <c r="AU296" s="14"/>
      <c r="AV296" s="14"/>
      <c r="AW296" s="14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</row>
    <row r="297" spans="1:129" s="26" customFormat="1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14"/>
      <c r="R297" s="23"/>
      <c r="S297" s="23"/>
      <c r="T297" s="23"/>
      <c r="U297" s="23"/>
      <c r="V297" s="23"/>
      <c r="W297" s="14"/>
      <c r="X297" s="23"/>
      <c r="Y297" s="23"/>
      <c r="Z297" s="14"/>
      <c r="AA297" s="23"/>
      <c r="AB297" s="23"/>
      <c r="AC297" s="14"/>
      <c r="AD297" s="23"/>
      <c r="AE297" s="23"/>
      <c r="AF297" s="14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14"/>
      <c r="AT297" s="14"/>
      <c r="AU297" s="14"/>
      <c r="AV297" s="14"/>
      <c r="AW297" s="14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</row>
    <row r="298" spans="1:129" s="26" customFormat="1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14"/>
      <c r="R298" s="23"/>
      <c r="S298" s="23"/>
      <c r="T298" s="23"/>
      <c r="U298" s="23"/>
      <c r="V298" s="23"/>
      <c r="W298" s="14"/>
      <c r="X298" s="23"/>
      <c r="Y298" s="23"/>
      <c r="Z298" s="14"/>
      <c r="AA298" s="23"/>
      <c r="AB298" s="23"/>
      <c r="AC298" s="14"/>
      <c r="AD298" s="23"/>
      <c r="AE298" s="23"/>
      <c r="AF298" s="14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14"/>
      <c r="AT298" s="14"/>
      <c r="AU298" s="14"/>
      <c r="AV298" s="14"/>
      <c r="AW298" s="14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</row>
    <row r="299" spans="1:129" s="26" customFormat="1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14"/>
      <c r="R299" s="23"/>
      <c r="S299" s="23"/>
      <c r="T299" s="23"/>
      <c r="U299" s="23"/>
      <c r="V299" s="23"/>
      <c r="W299" s="14"/>
      <c r="X299" s="23"/>
      <c r="Y299" s="23"/>
      <c r="Z299" s="14"/>
      <c r="AA299" s="23"/>
      <c r="AB299" s="23"/>
      <c r="AC299" s="14"/>
      <c r="AD299" s="23"/>
      <c r="AE299" s="23"/>
      <c r="AF299" s="14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14"/>
      <c r="AT299" s="14"/>
      <c r="AU299" s="14"/>
      <c r="AV299" s="14"/>
      <c r="AW299" s="14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</row>
    <row r="300" spans="1:129" s="26" customFormat="1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14"/>
      <c r="R300" s="23"/>
      <c r="S300" s="23"/>
      <c r="T300" s="23"/>
      <c r="U300" s="23"/>
      <c r="V300" s="23"/>
      <c r="W300" s="14"/>
      <c r="X300" s="23"/>
      <c r="Y300" s="23"/>
      <c r="Z300" s="14"/>
      <c r="AA300" s="23"/>
      <c r="AB300" s="23"/>
      <c r="AC300" s="14"/>
      <c r="AD300" s="23"/>
      <c r="AE300" s="23"/>
      <c r="AF300" s="14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14"/>
      <c r="AT300" s="14"/>
      <c r="AU300" s="14"/>
      <c r="AV300" s="14"/>
      <c r="AW300" s="14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</row>
    <row r="301" spans="1:129" s="26" customFormat="1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14"/>
      <c r="R301" s="23"/>
      <c r="S301" s="23"/>
      <c r="T301" s="23"/>
      <c r="U301" s="23"/>
      <c r="V301" s="23"/>
      <c r="W301" s="14"/>
      <c r="X301" s="23"/>
      <c r="Y301" s="23"/>
      <c r="Z301" s="14"/>
      <c r="AA301" s="23"/>
      <c r="AB301" s="23"/>
      <c r="AC301" s="14"/>
      <c r="AD301" s="23"/>
      <c r="AE301" s="23"/>
      <c r="AF301" s="14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14"/>
      <c r="AT301" s="14"/>
      <c r="AU301" s="14"/>
      <c r="AV301" s="14"/>
      <c r="AW301" s="14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</row>
    <row r="302" spans="1:129" s="26" customFormat="1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14"/>
      <c r="R302" s="23"/>
      <c r="S302" s="23"/>
      <c r="T302" s="23"/>
      <c r="U302" s="23"/>
      <c r="V302" s="23"/>
      <c r="W302" s="14"/>
      <c r="X302" s="23"/>
      <c r="Y302" s="23"/>
      <c r="Z302" s="14"/>
      <c r="AA302" s="23"/>
      <c r="AB302" s="23"/>
      <c r="AC302" s="14"/>
      <c r="AD302" s="23"/>
      <c r="AE302" s="23"/>
      <c r="AF302" s="14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14"/>
      <c r="AT302" s="14"/>
      <c r="AU302" s="14"/>
      <c r="AV302" s="14"/>
      <c r="AW302" s="14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</row>
    <row r="303" spans="1:129" s="26" customFormat="1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14"/>
      <c r="R303" s="23"/>
      <c r="S303" s="23"/>
      <c r="T303" s="23"/>
      <c r="U303" s="23"/>
      <c r="V303" s="23"/>
      <c r="W303" s="14"/>
      <c r="X303" s="23"/>
      <c r="Y303" s="23"/>
      <c r="Z303" s="14"/>
      <c r="AA303" s="23"/>
      <c r="AB303" s="23"/>
      <c r="AC303" s="14"/>
      <c r="AD303" s="23"/>
      <c r="AE303" s="23"/>
      <c r="AF303" s="14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14"/>
      <c r="AT303" s="14"/>
      <c r="AU303" s="14"/>
      <c r="AV303" s="14"/>
      <c r="AW303" s="14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</row>
    <row r="304" spans="1:129" s="26" customFormat="1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14"/>
      <c r="R304" s="23"/>
      <c r="S304" s="23"/>
      <c r="T304" s="23"/>
      <c r="U304" s="23"/>
      <c r="V304" s="23"/>
      <c r="W304" s="14"/>
      <c r="X304" s="23"/>
      <c r="Y304" s="23"/>
      <c r="Z304" s="14"/>
      <c r="AA304" s="23"/>
      <c r="AB304" s="23"/>
      <c r="AC304" s="14"/>
      <c r="AD304" s="23"/>
      <c r="AE304" s="23"/>
      <c r="AF304" s="14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14"/>
      <c r="AT304" s="14"/>
      <c r="AU304" s="14"/>
      <c r="AV304" s="14"/>
      <c r="AW304" s="14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</row>
    <row r="305" spans="1:129" s="26" customFormat="1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14"/>
      <c r="R305" s="23"/>
      <c r="S305" s="23"/>
      <c r="T305" s="23"/>
      <c r="U305" s="23"/>
      <c r="V305" s="23"/>
      <c r="W305" s="14"/>
      <c r="X305" s="23"/>
      <c r="Y305" s="23"/>
      <c r="Z305" s="14"/>
      <c r="AA305" s="23"/>
      <c r="AB305" s="23"/>
      <c r="AC305" s="14"/>
      <c r="AD305" s="23"/>
      <c r="AE305" s="23"/>
      <c r="AF305" s="14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14"/>
      <c r="AT305" s="14"/>
      <c r="AU305" s="14"/>
      <c r="AV305" s="14"/>
      <c r="AW305" s="14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</row>
    <row r="306" spans="1:129" s="26" customFormat="1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14"/>
      <c r="R306" s="23"/>
      <c r="S306" s="23"/>
      <c r="T306" s="23"/>
      <c r="U306" s="23"/>
      <c r="V306" s="23"/>
      <c r="W306" s="14"/>
      <c r="X306" s="23"/>
      <c r="Y306" s="23"/>
      <c r="Z306" s="14"/>
      <c r="AA306" s="23"/>
      <c r="AB306" s="23"/>
      <c r="AC306" s="14"/>
      <c r="AD306" s="23"/>
      <c r="AE306" s="23"/>
      <c r="AF306" s="14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14"/>
      <c r="AT306" s="14"/>
      <c r="AU306" s="14"/>
      <c r="AV306" s="14"/>
      <c r="AW306" s="14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</row>
    <row r="307" spans="1:129" s="26" customFormat="1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14"/>
      <c r="R307" s="23"/>
      <c r="S307" s="23"/>
      <c r="T307" s="23"/>
      <c r="U307" s="23"/>
      <c r="V307" s="23"/>
      <c r="W307" s="14"/>
      <c r="X307" s="23"/>
      <c r="Y307" s="23"/>
      <c r="Z307" s="14"/>
      <c r="AA307" s="23"/>
      <c r="AB307" s="23"/>
      <c r="AC307" s="14"/>
      <c r="AD307" s="23"/>
      <c r="AE307" s="23"/>
      <c r="AF307" s="14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14"/>
      <c r="AT307" s="14"/>
      <c r="AU307" s="14"/>
      <c r="AV307" s="14"/>
      <c r="AW307" s="14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</row>
    <row r="308" spans="1:129" s="26" customFormat="1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14"/>
      <c r="R308" s="23"/>
      <c r="S308" s="23"/>
      <c r="T308" s="23"/>
      <c r="U308" s="23"/>
      <c r="V308" s="23"/>
      <c r="W308" s="14"/>
      <c r="X308" s="23"/>
      <c r="Y308" s="23"/>
      <c r="Z308" s="14"/>
      <c r="AA308" s="23"/>
      <c r="AB308" s="23"/>
      <c r="AC308" s="14"/>
      <c r="AD308" s="23"/>
      <c r="AE308" s="23"/>
      <c r="AF308" s="14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14"/>
      <c r="AT308" s="14"/>
      <c r="AU308" s="14"/>
      <c r="AV308" s="14"/>
      <c r="AW308" s="14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</row>
    <row r="309" spans="1:129" s="26" customFormat="1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14"/>
      <c r="R309" s="23"/>
      <c r="S309" s="23"/>
      <c r="T309" s="23"/>
      <c r="U309" s="23"/>
      <c r="V309" s="23"/>
      <c r="W309" s="14"/>
      <c r="X309" s="23"/>
      <c r="Y309" s="23"/>
      <c r="Z309" s="14"/>
      <c r="AA309" s="23"/>
      <c r="AB309" s="23"/>
      <c r="AC309" s="14"/>
      <c r="AD309" s="23"/>
      <c r="AE309" s="23"/>
      <c r="AF309" s="14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14"/>
      <c r="AT309" s="14"/>
      <c r="AU309" s="14"/>
      <c r="AV309" s="14"/>
      <c r="AW309" s="14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</row>
    <row r="310" spans="1:129" s="26" customFormat="1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14"/>
      <c r="R310" s="23"/>
      <c r="S310" s="23"/>
      <c r="T310" s="23"/>
      <c r="U310" s="23"/>
      <c r="V310" s="23"/>
      <c r="W310" s="14"/>
      <c r="X310" s="23"/>
      <c r="Y310" s="23"/>
      <c r="Z310" s="14"/>
      <c r="AA310" s="23"/>
      <c r="AB310" s="23"/>
      <c r="AC310" s="14"/>
      <c r="AD310" s="23"/>
      <c r="AE310" s="23"/>
      <c r="AF310" s="14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14"/>
      <c r="AT310" s="14"/>
      <c r="AU310" s="14"/>
      <c r="AV310" s="14"/>
      <c r="AW310" s="14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</row>
    <row r="311" spans="1:129" s="26" customFormat="1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14"/>
      <c r="R311" s="23"/>
      <c r="S311" s="23"/>
      <c r="T311" s="23"/>
      <c r="U311" s="23"/>
      <c r="V311" s="23"/>
      <c r="W311" s="14"/>
      <c r="X311" s="23"/>
      <c r="Y311" s="23"/>
      <c r="Z311" s="14"/>
      <c r="AA311" s="23"/>
      <c r="AB311" s="23"/>
      <c r="AC311" s="14"/>
      <c r="AD311" s="23"/>
      <c r="AE311" s="23"/>
      <c r="AF311" s="14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14"/>
      <c r="AT311" s="14"/>
      <c r="AU311" s="14"/>
      <c r="AV311" s="14"/>
      <c r="AW311" s="14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</row>
    <row r="312" spans="1:129" s="26" customFormat="1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14"/>
      <c r="R312" s="23"/>
      <c r="S312" s="23"/>
      <c r="T312" s="23"/>
      <c r="U312" s="23"/>
      <c r="V312" s="23"/>
      <c r="W312" s="14"/>
      <c r="X312" s="23"/>
      <c r="Y312" s="23"/>
      <c r="Z312" s="14"/>
      <c r="AA312" s="23"/>
      <c r="AB312" s="23"/>
      <c r="AC312" s="14"/>
      <c r="AD312" s="23"/>
      <c r="AE312" s="23"/>
      <c r="AF312" s="14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14"/>
      <c r="AT312" s="14"/>
      <c r="AU312" s="14"/>
      <c r="AV312" s="14"/>
      <c r="AW312" s="14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5"/>
      <c r="CG312" s="25"/>
      <c r="CH312" s="25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</row>
  </sheetData>
  <mergeCells count="25">
    <mergeCell ref="AP2:AQ5"/>
    <mergeCell ref="AS2:AT5"/>
    <mergeCell ref="AM2:AN5"/>
    <mergeCell ref="O2:P5"/>
    <mergeCell ref="R2:S5"/>
    <mergeCell ref="X2:Y5"/>
    <mergeCell ref="AA2:AB5"/>
    <mergeCell ref="AD2:AE5"/>
    <mergeCell ref="AG2:AH5"/>
    <mergeCell ref="U2:V5"/>
    <mergeCell ref="BN2:BO5"/>
    <mergeCell ref="BH2:BI5"/>
    <mergeCell ref="BK2:BL5"/>
    <mergeCell ref="AV2:AW5"/>
    <mergeCell ref="AY2:AZ5"/>
    <mergeCell ref="BQ2:BR5"/>
    <mergeCell ref="BX2:CB2"/>
    <mergeCell ref="BE2:BF5"/>
    <mergeCell ref="B275:N275"/>
    <mergeCell ref="B58:J58"/>
    <mergeCell ref="B59:J59"/>
    <mergeCell ref="B65:N65"/>
    <mergeCell ref="BB2:BC5"/>
    <mergeCell ref="AJ2:AK5"/>
    <mergeCell ref="B57:J57"/>
  </mergeCells>
  <conditionalFormatting sqref="K127:K129">
    <cfRule type="expression" priority="1" dxfId="0" stopIfTrue="1">
      <formula>E127-F127&gt;=5</formula>
    </cfRule>
  </conditionalFormatting>
  <conditionalFormatting sqref="J127:J129">
    <cfRule type="expression" priority="2" dxfId="0" stopIfTrue="1">
      <formula>E127-F127&gt;=5</formula>
    </cfRule>
  </conditionalFormatting>
  <printOptions/>
  <pageMargins left="0.75" right="0.75" top="1" bottom="1" header="0.5" footer="0.5"/>
  <pageSetup orientation="portrait" paperSize="9" r:id="rId1"/>
  <ignoredErrors>
    <ignoredError sqref="J36:M36 D31:H31 B34:C34 J31:M31 N34:S34 I33 I15 D36:H36 I36 V33 U37 U52:U65536 U39:U44 Y31 Z34:BH34 X31 X35 W34 V15 U28:U30 Y35 U1:U14 U16:U26 U32 T34 BI34:BU34 HM34:IV34 A15 A53:A55 A34 HM53:IV55 HM15:IV15 U46:U50 V35 BV34:HL34 B66:S68 W69:IV65536 W56:IV65 A69:A65536 A56:A65 HM4:IV5 BV2:IV3 BI1:IV1 A19:A22 BI2:BU5 W1:BH5 A51 HM51:IV51 BV4:HL5 HM6:IV12 A6:A12 HM19:IV22 A66:A68 W66:IV68 B56:S65 B69:S65536 A1:S5 BV31:HL31 BV36:HL36 V36 A31 A36 HM31:IV31 HM36:IV36 BI31:BU31 BI36:BU36 T31 T36 Y36 W31 W36 X36 Z31:BH31 Z36:BH36 N31:S31 N36:S36 B31:C31 B36:C36 B15:C15 B33:C33 N15:S15 N33:S33 Z15:BH15 Z33:BH33 W15 W33 T15 T33 BI15:BU15 BI33:BU33 HM27:IV27 HM33:IV33 A27 A33 BV15:HL15 BV33:HL33 X15 X33 Y15 Y33 J15:M15 J33:M33 D15:H15 D33:H33 D6:H14 D27:H27 J6:M14 J27:M27 Y6:Y14 Y27 X6:X14 X27 BV6:HL14 BV27:HL27 BI6:BU14 BI27:BU27 T1:T14 T27 W6:W14 W27 Z6:BH14 Z27:BH27 N6:S14 N27:S27 B6:C14 B27:C27 HM13:IV14 HM16:IV18 A13:A14 A16:A18 V1:V14 V27 I6:I14 I27 D32:H32 J32:M32 Y32 X32 BV32:HL32 A32 HM32:IV32 BI32:BU32 T32 W32 Z32:BH32 N32:S32 B32:C32 B38:C38 N38:S38 Z38:BH38 X38 W38 Y38 T38 BI38:BU38 HM38:IV38 A38 V38 BV38:HL38 V32 I38 D38:H38 I32 J38:M38 BV35:HL35 A35 HM35:IV35 BI35:BU35 T35 W35 Z35:BH35 N35:S35 B35:C35 J37:M37 J51:M51 D37:H37 D51:H51 I37 I51 BV37:HL37 BV51:HL51 V37 V51 A37 A39 HM37:IV37 HM39:IV39 BI37:BU37 BI51:BU51 T37 T51 Y37 Y51 W37 W51 X37 X51 Z37:BH37 Z51:BH51 N37:S37 N51:S51 B37:C37 B51:C51 B45:C45 B52:C55 N45:S45 N52:S55 Z45:BH45 Z52:BH55 X45 X52:X55 W45 W52:W55 Y45 Y52:Y55 T45 T52:T65536 BI45:BU45 BI52:BU55 V45 V52:V65536 BV45:HL45 BV52:HL55 I45 I52:I55 D45:H45 D52:H55 J45:M45 J52:M55 HM45:IV45 HM52:IV52 A45 A52 I16:I26 I28:I30 V16:V26 V28:V30 B16:C26 B28:C30 N16:S26 N28:S30 Z16:BH26 Z28:BH30 W16:W26 W28:W30 T16:T26 T28:T30 BI16:BU26 BI28:BU30 BV16:HL26 BV28:HL30 X16:X26 X28:X30 Y16:Y26 Y28:Y30 J16:M26 J28:M30 D16:H26 D28:H30 A23:A26 A28:A30 HM23:IV26 HM28:IV30 A40:A44 A46:A50 HM40:IV44 HM46:IV50 J39:M44 J46:M50 D39:H44 D46:H50 I39:I44 I46:I50 BV39:HL44 BV46:HL50 V39:V44 V46:V50 BI39:BU44 BI46:BU50 T39:T44 T46:T50 Y39:Y44 Y46:Y50 W39:W44 W46:W50 X39:X44 X46:X50 Z39:BH44 Z46:BH50 N39:S44 N46:S50 B39:C44 B46:C50 U45 J34:M35 U27 I31 X34 U51 Y34 U38 V34 U31 U33:U36 U15 V31 D34:H35 I34:I3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Y156"/>
  <sheetViews>
    <sheetView showGridLines="0" showRowColHeaders="0" workbookViewId="0" topLeftCell="A1">
      <pane xSplit="19" ySplit="4" topLeftCell="T5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83" sqref="A83"/>
    </sheetView>
  </sheetViews>
  <sheetFormatPr defaultColWidth="9.140625" defaultRowHeight="12" customHeight="1"/>
  <cols>
    <col min="1" max="1" width="1.8515625" style="27" customWidth="1"/>
    <col min="2" max="2" width="23.57421875" style="27" customWidth="1"/>
    <col min="3" max="3" width="5.28125" style="27" customWidth="1"/>
    <col min="4" max="8" width="4.28125" style="27" customWidth="1"/>
    <col min="9" max="9" width="5.28125" style="27" customWidth="1"/>
    <col min="10" max="10" width="4.28125" style="27" customWidth="1"/>
    <col min="11" max="11" width="4.7109375" style="27" customWidth="1"/>
    <col min="12" max="12" width="0.9921875" style="27" customWidth="1"/>
    <col min="13" max="16" width="3.57421875" style="27" customWidth="1"/>
    <col min="17" max="17" width="0.9921875" style="27" customWidth="1"/>
    <col min="18" max="18" width="7.00390625" style="27" customWidth="1"/>
    <col min="19" max="19" width="0.9921875" style="27" customWidth="1"/>
    <col min="20" max="23" width="3.140625" style="27" customWidth="1"/>
    <col min="24" max="24" width="0.42578125" style="27" customWidth="1"/>
    <col min="25" max="28" width="3.140625" style="27" customWidth="1"/>
    <col min="29" max="29" width="0.42578125" style="27" customWidth="1"/>
    <col min="30" max="33" width="3.140625" style="27" customWidth="1"/>
    <col min="34" max="34" width="0.42578125" style="27" customWidth="1"/>
    <col min="35" max="38" width="3.140625" style="27" customWidth="1"/>
    <col min="39" max="39" width="0.42578125" style="27" customWidth="1"/>
    <col min="40" max="43" width="3.140625" style="27" customWidth="1"/>
    <col min="44" max="44" width="0.42578125" style="27" customWidth="1"/>
    <col min="45" max="48" width="3.140625" style="27" customWidth="1"/>
    <col min="49" max="49" width="0.42578125" style="27" customWidth="1"/>
    <col min="50" max="53" width="3.140625" style="27" customWidth="1"/>
    <col min="54" max="54" width="0.42578125" style="27" customWidth="1"/>
    <col min="55" max="58" width="3.140625" style="27" customWidth="1"/>
    <col min="59" max="59" width="0.42578125" style="27" customWidth="1"/>
    <col min="60" max="63" width="3.140625" style="27" customWidth="1"/>
    <col min="64" max="64" width="0.42578125" style="27" customWidth="1"/>
    <col min="65" max="68" width="3.140625" style="27" customWidth="1"/>
    <col min="69" max="69" width="0.42578125" style="27" customWidth="1"/>
    <col min="70" max="73" width="3.140625" style="27" customWidth="1"/>
    <col min="74" max="74" width="0.42578125" style="27" customWidth="1"/>
    <col min="75" max="78" width="3.140625" style="27" customWidth="1"/>
    <col min="79" max="79" width="0.42578125" style="27" customWidth="1"/>
    <col min="80" max="83" width="3.140625" style="27" customWidth="1"/>
    <col min="84" max="84" width="0.42578125" style="27" customWidth="1"/>
    <col min="85" max="88" width="3.140625" style="27" customWidth="1"/>
    <col min="89" max="89" width="0.42578125" style="27" customWidth="1"/>
    <col min="90" max="93" width="3.140625" style="27" customWidth="1"/>
    <col min="94" max="94" width="0.42578125" style="27" customWidth="1"/>
    <col min="95" max="98" width="3.140625" style="27" customWidth="1"/>
    <col min="99" max="99" width="0.42578125" style="27" customWidth="1"/>
    <col min="100" max="103" width="3.140625" style="27" customWidth="1"/>
    <col min="104" max="104" width="0.42578125" style="27" customWidth="1"/>
    <col min="105" max="108" width="3.140625" style="27" customWidth="1"/>
    <col min="109" max="109" width="0.42578125" style="27" customWidth="1"/>
    <col min="110" max="113" width="3.140625" style="27" customWidth="1"/>
    <col min="114" max="114" width="0.42578125" style="27" customWidth="1"/>
    <col min="115" max="118" width="3.140625" style="27" customWidth="1"/>
    <col min="119" max="119" width="0.42578125" style="27" customWidth="1"/>
    <col min="120" max="123" width="3.140625" style="27" customWidth="1"/>
    <col min="124" max="124" width="0.42578125" style="27" customWidth="1"/>
    <col min="125" max="128" width="3.140625" style="27" customWidth="1"/>
    <col min="129" max="129" width="0.42578125" style="27" customWidth="1"/>
    <col min="130" max="133" width="3.140625" style="27" customWidth="1"/>
    <col min="134" max="134" width="0.42578125" style="27" customWidth="1"/>
    <col min="135" max="138" width="3.140625" style="27" customWidth="1"/>
    <col min="139" max="139" width="0.42578125" style="27" customWidth="1"/>
    <col min="140" max="143" width="3.140625" style="27" customWidth="1"/>
    <col min="144" max="144" width="0.42578125" style="27" customWidth="1"/>
    <col min="145" max="148" width="3.140625" style="27" customWidth="1"/>
    <col min="149" max="149" width="3.57421875" style="27" customWidth="1"/>
    <col min="150" max="152" width="4.28125" style="27" customWidth="1"/>
    <col min="153" max="153" width="5.28125" style="27" customWidth="1"/>
    <col min="154" max="154" width="4.28125" style="27" customWidth="1"/>
    <col min="155" max="155" width="5.28125" style="27" customWidth="1"/>
    <col min="156" max="158" width="4.28125" style="27" customWidth="1"/>
    <col min="159" max="159" width="5.28125" style="27" customWidth="1"/>
    <col min="160" max="160" width="0.9921875" style="27" customWidth="1"/>
    <col min="161" max="161" width="6.421875" style="27" customWidth="1"/>
    <col min="162" max="16384" width="9.140625" style="27" customWidth="1"/>
  </cols>
  <sheetData>
    <row r="1" spans="1:98" ht="13.5" customHeight="1">
      <c r="A1" s="90"/>
      <c r="R1" s="30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</row>
    <row r="2" spans="1:166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5"/>
      <c r="AJ2" s="95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</row>
    <row r="3" spans="2:180" s="93" customFormat="1" ht="13.5" customHeight="1">
      <c r="B3" s="79"/>
      <c r="C3" s="79"/>
      <c r="D3" s="79"/>
      <c r="E3" s="78"/>
      <c r="F3" s="78"/>
      <c r="G3" s="78"/>
      <c r="H3" s="78"/>
      <c r="I3" s="42" t="s">
        <v>50</v>
      </c>
      <c r="J3" s="42" t="s">
        <v>51</v>
      </c>
      <c r="K3" s="42" t="s">
        <v>52</v>
      </c>
      <c r="L3" s="78"/>
      <c r="M3" s="96" t="s">
        <v>53</v>
      </c>
      <c r="N3" s="97"/>
      <c r="O3" s="97"/>
      <c r="P3" s="98"/>
      <c r="Q3" s="73" t="s">
        <v>22</v>
      </c>
      <c r="R3" s="37" t="s">
        <v>21</v>
      </c>
      <c r="S3" s="78"/>
      <c r="T3" s="99" t="str">
        <f>Fixtures!C3</f>
        <v>Whitchurch</v>
      </c>
      <c r="U3" s="100"/>
      <c r="V3" s="100"/>
      <c r="W3" s="101"/>
      <c r="X3" s="79" t="s">
        <v>22</v>
      </c>
      <c r="Y3" s="99" t="str">
        <f>Fixtures!C4</f>
        <v>Royal Houshold  (vs Nepotists 1st team)</v>
      </c>
      <c r="Z3" s="100"/>
      <c r="AA3" s="100"/>
      <c r="AB3" s="101"/>
      <c r="AC3" s="79" t="s">
        <v>22</v>
      </c>
      <c r="AD3" s="99" t="str">
        <f>Fixtures!C5</f>
        <v>Teddington          (vs Nepotists 2nd team)</v>
      </c>
      <c r="AE3" s="100"/>
      <c r="AF3" s="100"/>
      <c r="AG3" s="101"/>
      <c r="AH3" s="79" t="s">
        <v>22</v>
      </c>
      <c r="AI3" s="99" t="str">
        <f>Fixtures!C8</f>
        <v>Bessborough</v>
      </c>
      <c r="AJ3" s="100"/>
      <c r="AK3" s="100"/>
      <c r="AL3" s="101"/>
      <c r="AM3" s="73"/>
      <c r="AN3" s="99" t="str">
        <f>Fixtures!C9</f>
        <v>Wellington Occasionals</v>
      </c>
      <c r="AO3" s="100"/>
      <c r="AP3" s="100"/>
      <c r="AQ3" s="101"/>
      <c r="AR3" s="102"/>
      <c r="AS3" s="99" t="str">
        <f>Fixtures!C10</f>
        <v>Sinjuns Grammarians</v>
      </c>
      <c r="AT3" s="100"/>
      <c r="AU3" s="100"/>
      <c r="AV3" s="101"/>
      <c r="AW3" s="64" t="s">
        <v>22</v>
      </c>
      <c r="AX3" s="99" t="str">
        <f>Fixtures!C11</f>
        <v>Valley End</v>
      </c>
      <c r="AY3" s="100"/>
      <c r="AZ3" s="100"/>
      <c r="BA3" s="101"/>
      <c r="BB3" s="64" t="s">
        <v>22</v>
      </c>
      <c r="BC3" s="99" t="str">
        <f>Fixtures!C12</f>
        <v>Wycombe House</v>
      </c>
      <c r="BD3" s="100"/>
      <c r="BE3" s="100"/>
      <c r="BF3" s="101"/>
      <c r="BG3" s="63"/>
      <c r="BH3" s="99" t="str">
        <f>Fixtures!C13</f>
        <v>Barnes</v>
      </c>
      <c r="BI3" s="100"/>
      <c r="BJ3" s="100"/>
      <c r="BK3" s="101"/>
      <c r="BL3" s="63" t="s">
        <v>22</v>
      </c>
      <c r="BM3" s="99" t="str">
        <f>Fixtures!C14</f>
        <v>Holbeton                         (Devon Tour)</v>
      </c>
      <c r="BN3" s="100"/>
      <c r="BO3" s="100"/>
      <c r="BP3" s="101"/>
      <c r="BR3" s="99" t="str">
        <f>Fixtures!C15</f>
        <v>M. Jones v S. Jones      (Devon Tour)</v>
      </c>
      <c r="BS3" s="100"/>
      <c r="BT3" s="100"/>
      <c r="BU3" s="101"/>
      <c r="BV3" s="103"/>
      <c r="BW3" s="99" t="str">
        <f>Fixtures!C16</f>
        <v>Budleigh Salterton                 (Devon Tour)</v>
      </c>
      <c r="BX3" s="100"/>
      <c r="BY3" s="100"/>
      <c r="BZ3" s="101"/>
      <c r="CA3" s="63"/>
      <c r="CB3" s="99" t="str">
        <f>Fixtures!C18</f>
        <v>Highgate</v>
      </c>
      <c r="CC3" s="100"/>
      <c r="CD3" s="100"/>
      <c r="CE3" s="101"/>
      <c r="CF3" s="63"/>
      <c r="CG3" s="99" t="str">
        <f>Fixtures!C19</f>
        <v>Shepperton</v>
      </c>
      <c r="CH3" s="100"/>
      <c r="CI3" s="100"/>
      <c r="CJ3" s="101"/>
      <c r="CK3" s="70"/>
      <c r="CL3" s="99" t="str">
        <f>Fixtures!C21</f>
        <v>ANA                              (ISIS Trophy)</v>
      </c>
      <c r="CM3" s="100"/>
      <c r="CN3" s="100"/>
      <c r="CO3" s="101"/>
      <c r="CQ3" s="99" t="str">
        <f>Fixtures!C22</f>
        <v>Post Modernists          (ISIS Trophy)</v>
      </c>
      <c r="CR3" s="100"/>
      <c r="CS3" s="100"/>
      <c r="CT3" s="101"/>
      <c r="CU3" s="70" t="s">
        <v>22</v>
      </c>
      <c r="CV3" s="99" t="str">
        <f>Fixtures!C23</f>
        <v>Hampstead</v>
      </c>
      <c r="CW3" s="100"/>
      <c r="CX3" s="100"/>
      <c r="CY3" s="101"/>
      <c r="CZ3" s="70" t="s">
        <v>22</v>
      </c>
      <c r="DA3" s="99" t="str">
        <f>Fixtures!C24</f>
        <v>Shamley Green</v>
      </c>
      <c r="DB3" s="100"/>
      <c r="DC3" s="100"/>
      <c r="DD3" s="101"/>
      <c r="DE3" s="70" t="s">
        <v>22</v>
      </c>
      <c r="DF3" s="99" t="str">
        <f>Fixtures!C25</f>
        <v>Epsom</v>
      </c>
      <c r="DG3" s="100"/>
      <c r="DH3" s="100"/>
      <c r="DI3" s="101"/>
      <c r="DJ3" s="70" t="s">
        <v>22</v>
      </c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</row>
    <row r="4" spans="2:180" s="93" customFormat="1" ht="13.5" customHeight="1">
      <c r="B4" s="106" t="s">
        <v>55</v>
      </c>
      <c r="C4" s="41"/>
      <c r="D4" s="41" t="s">
        <v>25</v>
      </c>
      <c r="E4" s="42" t="s">
        <v>56</v>
      </c>
      <c r="F4" s="42" t="s">
        <v>57</v>
      </c>
      <c r="G4" s="42" t="s">
        <v>28</v>
      </c>
      <c r="H4" s="42" t="s">
        <v>58</v>
      </c>
      <c r="I4" s="42" t="s">
        <v>59</v>
      </c>
      <c r="J4" s="42" t="s">
        <v>60</v>
      </c>
      <c r="K4" s="42" t="s">
        <v>30</v>
      </c>
      <c r="L4" s="107"/>
      <c r="M4" s="42" t="s">
        <v>56</v>
      </c>
      <c r="N4" s="42" t="s">
        <v>57</v>
      </c>
      <c r="O4" s="42" t="s">
        <v>61</v>
      </c>
      <c r="P4" s="42" t="s">
        <v>58</v>
      </c>
      <c r="Q4" s="73"/>
      <c r="R4" s="45" t="s">
        <v>31</v>
      </c>
      <c r="S4" s="108"/>
      <c r="T4" s="42" t="s">
        <v>56</v>
      </c>
      <c r="U4" s="42" t="s">
        <v>57</v>
      </c>
      <c r="V4" s="42" t="s">
        <v>61</v>
      </c>
      <c r="W4" s="42" t="s">
        <v>58</v>
      </c>
      <c r="X4" s="109"/>
      <c r="Y4" s="42" t="s">
        <v>56</v>
      </c>
      <c r="Z4" s="42" t="s">
        <v>57</v>
      </c>
      <c r="AA4" s="42" t="s">
        <v>61</v>
      </c>
      <c r="AB4" s="42" t="s">
        <v>58</v>
      </c>
      <c r="AC4" s="109"/>
      <c r="AD4" s="42" t="s">
        <v>56</v>
      </c>
      <c r="AE4" s="42" t="s">
        <v>57</v>
      </c>
      <c r="AF4" s="42" t="s">
        <v>61</v>
      </c>
      <c r="AG4" s="42" t="s">
        <v>58</v>
      </c>
      <c r="AH4" s="79"/>
      <c r="AI4" s="42" t="s">
        <v>56</v>
      </c>
      <c r="AJ4" s="42" t="s">
        <v>57</v>
      </c>
      <c r="AK4" s="42" t="s">
        <v>61</v>
      </c>
      <c r="AL4" s="42" t="s">
        <v>58</v>
      </c>
      <c r="AM4" s="73"/>
      <c r="AN4" s="42" t="s">
        <v>56</v>
      </c>
      <c r="AO4" s="42" t="s">
        <v>57</v>
      </c>
      <c r="AP4" s="42" t="s">
        <v>61</v>
      </c>
      <c r="AQ4" s="42" t="s">
        <v>58</v>
      </c>
      <c r="AR4" s="73"/>
      <c r="AS4" s="42" t="s">
        <v>56</v>
      </c>
      <c r="AT4" s="42" t="s">
        <v>57</v>
      </c>
      <c r="AU4" s="42" t="s">
        <v>61</v>
      </c>
      <c r="AV4" s="42" t="s">
        <v>58</v>
      </c>
      <c r="AW4" s="73"/>
      <c r="AX4" s="42" t="s">
        <v>56</v>
      </c>
      <c r="AY4" s="42" t="s">
        <v>57</v>
      </c>
      <c r="AZ4" s="42" t="s">
        <v>61</v>
      </c>
      <c r="BA4" s="42" t="s">
        <v>58</v>
      </c>
      <c r="BB4" s="66"/>
      <c r="BC4" s="42" t="s">
        <v>56</v>
      </c>
      <c r="BD4" s="42" t="s">
        <v>57</v>
      </c>
      <c r="BE4" s="42" t="s">
        <v>61</v>
      </c>
      <c r="BF4" s="42" t="s">
        <v>58</v>
      </c>
      <c r="BG4" s="65"/>
      <c r="BH4" s="42" t="s">
        <v>56</v>
      </c>
      <c r="BI4" s="42" t="s">
        <v>57</v>
      </c>
      <c r="BJ4" s="42" t="s">
        <v>61</v>
      </c>
      <c r="BK4" s="42" t="s">
        <v>58</v>
      </c>
      <c r="BL4" s="110"/>
      <c r="BM4" s="42" t="s">
        <v>56</v>
      </c>
      <c r="BN4" s="42" t="s">
        <v>57</v>
      </c>
      <c r="BO4" s="42" t="s">
        <v>61</v>
      </c>
      <c r="BP4" s="42" t="s">
        <v>58</v>
      </c>
      <c r="BQ4" s="110"/>
      <c r="BR4" s="42" t="s">
        <v>56</v>
      </c>
      <c r="BS4" s="42" t="s">
        <v>57</v>
      </c>
      <c r="BT4" s="42" t="s">
        <v>61</v>
      </c>
      <c r="BU4" s="42" t="s">
        <v>58</v>
      </c>
      <c r="BV4" s="110"/>
      <c r="BW4" s="42" t="s">
        <v>56</v>
      </c>
      <c r="BX4" s="42" t="s">
        <v>57</v>
      </c>
      <c r="BY4" s="42" t="s">
        <v>61</v>
      </c>
      <c r="BZ4" s="42" t="s">
        <v>58</v>
      </c>
      <c r="CA4" s="110"/>
      <c r="CB4" s="42" t="s">
        <v>56</v>
      </c>
      <c r="CC4" s="42" t="s">
        <v>57</v>
      </c>
      <c r="CD4" s="42" t="s">
        <v>61</v>
      </c>
      <c r="CE4" s="42" t="s">
        <v>58</v>
      </c>
      <c r="CF4" s="110"/>
      <c r="CG4" s="42" t="s">
        <v>56</v>
      </c>
      <c r="CH4" s="42" t="s">
        <v>57</v>
      </c>
      <c r="CI4" s="42" t="s">
        <v>61</v>
      </c>
      <c r="CJ4" s="42" t="s">
        <v>58</v>
      </c>
      <c r="CK4" s="70"/>
      <c r="CL4" s="42" t="s">
        <v>56</v>
      </c>
      <c r="CM4" s="42" t="s">
        <v>57</v>
      </c>
      <c r="CN4" s="42" t="s">
        <v>61</v>
      </c>
      <c r="CO4" s="42" t="s">
        <v>58</v>
      </c>
      <c r="CP4" s="70"/>
      <c r="CQ4" s="42" t="s">
        <v>56</v>
      </c>
      <c r="CR4" s="42" t="s">
        <v>57</v>
      </c>
      <c r="CS4" s="42" t="s">
        <v>61</v>
      </c>
      <c r="CT4" s="42" t="s">
        <v>58</v>
      </c>
      <c r="CU4" s="70"/>
      <c r="CV4" s="42" t="s">
        <v>56</v>
      </c>
      <c r="CW4" s="42" t="s">
        <v>57</v>
      </c>
      <c r="CX4" s="42" t="s">
        <v>61</v>
      </c>
      <c r="CY4" s="42" t="s">
        <v>58</v>
      </c>
      <c r="CZ4" s="70"/>
      <c r="DA4" s="42" t="s">
        <v>56</v>
      </c>
      <c r="DB4" s="42" t="s">
        <v>57</v>
      </c>
      <c r="DC4" s="42" t="s">
        <v>61</v>
      </c>
      <c r="DD4" s="42" t="s">
        <v>58</v>
      </c>
      <c r="DE4" s="70"/>
      <c r="DF4" s="42" t="s">
        <v>56</v>
      </c>
      <c r="DG4" s="42" t="s">
        <v>57</v>
      </c>
      <c r="DH4" s="42" t="s">
        <v>61</v>
      </c>
      <c r="DI4" s="42" t="s">
        <v>58</v>
      </c>
      <c r="DJ4" s="70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</row>
    <row r="5" spans="2:180" s="93" customFormat="1" ht="13.5" customHeight="1">
      <c r="B5" s="135" t="s">
        <v>150</v>
      </c>
      <c r="C5" s="143" t="s">
        <v>38</v>
      </c>
      <c r="D5" s="145">
        <v>15</v>
      </c>
      <c r="E5" s="116">
        <f>SUM(T5,Y5,AD5,AI5,AN5,AX5,AS5,BC5,BH5,BM5,BR5,BW5,CB5,CG5,CL5,CQ5,CV5,DA5,DF5,DK5,DP5,DU5,DZ5,EE5,EJ5,EO5)</f>
        <v>82.5</v>
      </c>
      <c r="F5" s="116">
        <f>SUM(U5,Z5,AE5,AJ5,AO5,AY5,AT5,BD5,BI5,BN5,BS5,BX5,CC5,CH5,CM5,CR5,CW5,DB5,DG5,DL5,DQ5,DV5,EA5,EF5,EK5,EP5)</f>
        <v>4</v>
      </c>
      <c r="G5" s="116">
        <f>SUM(V5,AA5,AF5,AK5,AP5,AZ5,AU5,BE5,BJ5,BO5,BT5,BY5,CD5,CI5,CN5,CS5,CX5,DC5,DH5,DM5,DR5,DW5,EB5,EG5,EL5,EQ5)</f>
        <v>329</v>
      </c>
      <c r="H5" s="116">
        <f>SUM(W5,AB5,AG5,AL5,AQ5,BA5,AV5,BF5,BK5,BP5,BU5,BZ5,CE5,CJ5,CO5,CT5,CY5,DD5,DI5,DN5,DS5,DX5,EC5,EH5,EM5,ER5)</f>
        <v>22</v>
      </c>
      <c r="I5" s="117">
        <f aca="true" t="shared" si="0" ref="I5:I10">IF(H5=0,"-",E5/H5)</f>
        <v>3.75</v>
      </c>
      <c r="J5" s="117">
        <f aca="true" t="shared" si="1" ref="J5:J10">IF(E5=0,"-",G5/E5)</f>
        <v>3.987878787878788</v>
      </c>
      <c r="K5" s="118">
        <f aca="true" t="shared" si="2" ref="K5:K10">IF(H5=0,"-",G5/H5)</f>
        <v>14.954545454545455</v>
      </c>
      <c r="L5" s="119"/>
      <c r="M5" s="56">
        <f>7+(1/6)*3</f>
        <v>7.5</v>
      </c>
      <c r="N5" s="52">
        <v>2</v>
      </c>
      <c r="O5" s="52">
        <v>34</v>
      </c>
      <c r="P5" s="52">
        <v>5</v>
      </c>
      <c r="Q5" s="73"/>
      <c r="R5" s="120">
        <f aca="true" t="shared" si="3" ref="R5:R10">(H5*20)-(G5/5)</f>
        <v>374.2</v>
      </c>
      <c r="S5" s="119"/>
      <c r="T5" s="67"/>
      <c r="U5" s="52"/>
      <c r="V5" s="52"/>
      <c r="W5" s="52"/>
      <c r="X5" s="70"/>
      <c r="Y5" s="67">
        <v>9</v>
      </c>
      <c r="Z5" s="52">
        <v>0</v>
      </c>
      <c r="AA5" s="52">
        <v>29</v>
      </c>
      <c r="AB5" s="52">
        <v>1</v>
      </c>
      <c r="AC5" s="70"/>
      <c r="AD5" s="67"/>
      <c r="AE5" s="52"/>
      <c r="AF5" s="52"/>
      <c r="AG5" s="52"/>
      <c r="AH5" s="123"/>
      <c r="AI5" s="67">
        <v>8</v>
      </c>
      <c r="AJ5" s="52">
        <v>1</v>
      </c>
      <c r="AK5" s="52">
        <v>28</v>
      </c>
      <c r="AL5" s="52">
        <v>2</v>
      </c>
      <c r="AM5" s="65"/>
      <c r="AN5" s="67"/>
      <c r="AO5" s="52"/>
      <c r="AP5" s="52"/>
      <c r="AQ5" s="52"/>
      <c r="AR5" s="65"/>
      <c r="AS5" s="67"/>
      <c r="AT5" s="52"/>
      <c r="AU5" s="52"/>
      <c r="AV5" s="52"/>
      <c r="AW5" s="65"/>
      <c r="AX5" s="67">
        <v>6</v>
      </c>
      <c r="AY5" s="52">
        <v>0</v>
      </c>
      <c r="AZ5" s="52">
        <v>25</v>
      </c>
      <c r="BA5" s="52">
        <v>0</v>
      </c>
      <c r="BB5" s="65"/>
      <c r="BC5" s="67"/>
      <c r="BD5" s="52"/>
      <c r="BE5" s="52"/>
      <c r="BF5" s="52"/>
      <c r="BG5" s="65"/>
      <c r="BH5" s="67"/>
      <c r="BI5" s="52"/>
      <c r="BJ5" s="52"/>
      <c r="BK5" s="52"/>
      <c r="BL5" s="110"/>
      <c r="BM5" s="67">
        <v>1</v>
      </c>
      <c r="BN5" s="52">
        <v>0</v>
      </c>
      <c r="BO5" s="52">
        <v>5</v>
      </c>
      <c r="BP5" s="52">
        <v>0</v>
      </c>
      <c r="BQ5" s="110"/>
      <c r="BR5" s="67">
        <v>4</v>
      </c>
      <c r="BS5" s="52">
        <v>0</v>
      </c>
      <c r="BT5" s="52">
        <v>28</v>
      </c>
      <c r="BU5" s="52">
        <v>1</v>
      </c>
      <c r="BV5" s="110"/>
      <c r="BW5" s="67">
        <v>9</v>
      </c>
      <c r="BX5" s="52">
        <v>0</v>
      </c>
      <c r="BY5" s="52">
        <v>26</v>
      </c>
      <c r="BZ5" s="52">
        <v>3</v>
      </c>
      <c r="CA5" s="110">
        <v>3</v>
      </c>
      <c r="CB5" s="67"/>
      <c r="CC5" s="52"/>
      <c r="CD5" s="52"/>
      <c r="CE5" s="52"/>
      <c r="CF5" s="110"/>
      <c r="CG5" s="67">
        <v>7</v>
      </c>
      <c r="CH5" s="52">
        <v>1</v>
      </c>
      <c r="CI5" s="52">
        <v>27</v>
      </c>
      <c r="CJ5" s="52">
        <v>2</v>
      </c>
      <c r="CK5" s="110"/>
      <c r="CL5" s="56">
        <f>7+(1/6)*3</f>
        <v>7.5</v>
      </c>
      <c r="CM5" s="52">
        <v>2</v>
      </c>
      <c r="CN5" s="52">
        <v>34</v>
      </c>
      <c r="CO5" s="52">
        <v>5</v>
      </c>
      <c r="CP5" s="110"/>
      <c r="CQ5" s="67">
        <v>8</v>
      </c>
      <c r="CR5" s="52">
        <v>0</v>
      </c>
      <c r="CS5" s="52">
        <v>21</v>
      </c>
      <c r="CT5" s="116">
        <v>0</v>
      </c>
      <c r="CU5" s="110"/>
      <c r="CV5" s="67">
        <v>8</v>
      </c>
      <c r="CW5" s="52">
        <v>0</v>
      </c>
      <c r="CX5" s="52">
        <v>40</v>
      </c>
      <c r="CY5" s="52">
        <v>3</v>
      </c>
      <c r="CZ5" s="70"/>
      <c r="DA5" s="67">
        <v>9</v>
      </c>
      <c r="DB5" s="52">
        <v>0</v>
      </c>
      <c r="DC5" s="52">
        <v>33</v>
      </c>
      <c r="DD5" s="52">
        <v>3</v>
      </c>
      <c r="DE5" s="70"/>
      <c r="DF5" s="67">
        <v>6</v>
      </c>
      <c r="DG5" s="52">
        <v>0</v>
      </c>
      <c r="DH5" s="52">
        <v>33</v>
      </c>
      <c r="DI5" s="52">
        <v>2</v>
      </c>
      <c r="DJ5" s="70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</row>
    <row r="6" spans="2:180" s="93" customFormat="1" ht="13.5" customHeight="1">
      <c r="B6" s="135" t="s">
        <v>158</v>
      </c>
      <c r="C6" s="143" t="s">
        <v>38</v>
      </c>
      <c r="D6" s="115">
        <v>5</v>
      </c>
      <c r="E6" s="116">
        <f>SUM(T6,Y6,AD6,AI6,AN6,AX6,AS6,BC6,BH6,BM6,BR6,BW6,CB6,CG6,CL6,CQ6,CV6,DA6,DF6,DK6,DP6,DU6,DZ6,EE6,EJ6,EO6)</f>
        <v>46.833333333333336</v>
      </c>
      <c r="F6" s="116">
        <f>SUM(U6,Z6,AE6,AJ6,AO6,AY6,AT6,BD6,BI6,BN6,BS6,BX6,CC6,CH6,CM6,CR6,CW6,DB6,DG6,DL6,DQ6,DV6,EA6,EF6,EK6,EP6)</f>
        <v>6</v>
      </c>
      <c r="G6" s="116">
        <f>SUM(V6,AA6,AF6,AK6,AP6,AZ6,AU6,BE6,BJ6,BO6,BT6,BY6,CD6,CI6,CN6,CS6,CX6,DC6,DH6,DM6,DR6,DW6,EB6,EG6,EL6,EQ6)</f>
        <v>222</v>
      </c>
      <c r="H6" s="116">
        <f>SUM(W6,AB6,AG6,AL6,AQ6,BA6,AV6,BF6,BK6,BP6,BU6,BZ6,CE6,CJ6,CO6,CT6,CY6,DD6,DI6,DN6,DS6,DX6,EC6,EH6,EM6,ER6)</f>
        <v>14</v>
      </c>
      <c r="I6" s="117">
        <f t="shared" si="0"/>
        <v>3.3452380952380953</v>
      </c>
      <c r="J6" s="117">
        <f t="shared" si="1"/>
        <v>4.740213523131672</v>
      </c>
      <c r="K6" s="118">
        <f t="shared" si="2"/>
        <v>15.857142857142858</v>
      </c>
      <c r="L6" s="119"/>
      <c r="M6" s="56">
        <f>7+(1/6)*3</f>
        <v>7.5</v>
      </c>
      <c r="N6" s="52">
        <v>0</v>
      </c>
      <c r="O6" s="52">
        <v>49</v>
      </c>
      <c r="P6" s="52">
        <v>6</v>
      </c>
      <c r="Q6" s="73"/>
      <c r="R6" s="120">
        <f t="shared" si="3"/>
        <v>235.6</v>
      </c>
      <c r="S6" s="119"/>
      <c r="T6" s="228">
        <f>10+(1/6)*2</f>
        <v>10.333333333333334</v>
      </c>
      <c r="U6" s="52">
        <v>1</v>
      </c>
      <c r="V6" s="52">
        <v>44</v>
      </c>
      <c r="W6" s="52">
        <v>5</v>
      </c>
      <c r="X6" s="70"/>
      <c r="Y6" s="67">
        <v>13</v>
      </c>
      <c r="Z6" s="52">
        <v>5</v>
      </c>
      <c r="AA6" s="52">
        <v>47</v>
      </c>
      <c r="AB6" s="52">
        <v>3</v>
      </c>
      <c r="AC6" s="70"/>
      <c r="AD6" s="67"/>
      <c r="AE6" s="52"/>
      <c r="AF6" s="52"/>
      <c r="AG6" s="52"/>
      <c r="AH6" s="123"/>
      <c r="AI6" s="67">
        <v>8</v>
      </c>
      <c r="AJ6" s="52">
        <v>0</v>
      </c>
      <c r="AK6" s="52">
        <v>31</v>
      </c>
      <c r="AL6" s="52">
        <v>0</v>
      </c>
      <c r="AM6" s="65"/>
      <c r="AN6" s="56">
        <f>7+(1/6)*3</f>
        <v>7.5</v>
      </c>
      <c r="AO6" s="52">
        <v>0</v>
      </c>
      <c r="AP6" s="52">
        <v>49</v>
      </c>
      <c r="AQ6" s="52">
        <v>6</v>
      </c>
      <c r="AR6" s="65"/>
      <c r="AS6" s="67"/>
      <c r="AT6" s="52"/>
      <c r="AU6" s="52"/>
      <c r="AV6" s="52"/>
      <c r="AW6" s="65"/>
      <c r="AX6" s="67"/>
      <c r="AY6" s="52"/>
      <c r="AZ6" s="52"/>
      <c r="BA6" s="52"/>
      <c r="BB6" s="65"/>
      <c r="BC6" s="67">
        <v>8</v>
      </c>
      <c r="BD6" s="52">
        <v>0</v>
      </c>
      <c r="BE6" s="52">
        <v>51</v>
      </c>
      <c r="BF6" s="52">
        <v>0</v>
      </c>
      <c r="BG6" s="65"/>
      <c r="BH6" s="67"/>
      <c r="BI6" s="52"/>
      <c r="BJ6" s="52"/>
      <c r="BK6" s="52"/>
      <c r="BL6" s="110"/>
      <c r="BM6" s="67"/>
      <c r="BN6" s="52"/>
      <c r="BO6" s="52"/>
      <c r="BP6" s="52"/>
      <c r="BQ6" s="110"/>
      <c r="BR6" s="67"/>
      <c r="BS6" s="52"/>
      <c r="BT6" s="52"/>
      <c r="BU6" s="52"/>
      <c r="BV6" s="110"/>
      <c r="BW6" s="67"/>
      <c r="BX6" s="52"/>
      <c r="BY6" s="52"/>
      <c r="BZ6" s="52"/>
      <c r="CA6" s="110"/>
      <c r="CB6" s="67"/>
      <c r="CC6" s="52"/>
      <c r="CD6" s="52"/>
      <c r="CE6" s="52"/>
      <c r="CF6" s="110"/>
      <c r="CG6" s="67"/>
      <c r="CH6" s="52"/>
      <c r="CI6" s="52"/>
      <c r="CJ6" s="52"/>
      <c r="CK6" s="110"/>
      <c r="CL6" s="67"/>
      <c r="CM6" s="52"/>
      <c r="CN6" s="52"/>
      <c r="CO6" s="52"/>
      <c r="CP6" s="110"/>
      <c r="CQ6" s="67"/>
      <c r="CR6" s="52"/>
      <c r="CS6" s="52"/>
      <c r="CT6" s="116"/>
      <c r="CU6" s="110"/>
      <c r="CV6" s="67"/>
      <c r="CW6" s="52"/>
      <c r="CX6" s="52"/>
      <c r="CY6" s="52"/>
      <c r="CZ6" s="70"/>
      <c r="DA6" s="67"/>
      <c r="DB6" s="52"/>
      <c r="DC6" s="52"/>
      <c r="DD6" s="52"/>
      <c r="DE6" s="70"/>
      <c r="DF6" s="67"/>
      <c r="DG6" s="52"/>
      <c r="DH6" s="52"/>
      <c r="DI6" s="52"/>
      <c r="DJ6" s="70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</row>
    <row r="7" spans="2:180" s="93" customFormat="1" ht="13.5" customHeight="1">
      <c r="B7" s="135" t="s">
        <v>77</v>
      </c>
      <c r="C7" s="143" t="s">
        <v>34</v>
      </c>
      <c r="D7" s="115">
        <v>7</v>
      </c>
      <c r="E7" s="116">
        <f>SUM(T7,Y7,AD7,AI7,AN7,AX7,AS7,BC7,BH7,BM7,BR7,BW7,CB7,CG7,CL7,CQ7,CV7,DA7,DF7,DK7,DP7,DU7,DZ7,EE7,EJ7,EO7)</f>
        <v>31</v>
      </c>
      <c r="F7" s="116">
        <f>SUM(U7,Z7,AE7,AJ7,AO7,AY7,AT7,BD7,BI7,BN7,BS7,BX7,CC7,CH7,CM7,CR7,CW7,DB7,DG7,DL7,DQ7,DV7,EA7,EF7,EK7,EP7)</f>
        <v>4</v>
      </c>
      <c r="G7" s="116">
        <f>SUM(V7,AA7,AF7,AK7,AP7,AZ7,AU7,BE7,BJ7,BO7,BT7,BY7,CD7,CI7,CN7,CS7,CX7,DC7,DH7,DM7,DR7,DW7,EB7,EG7,EL7,EQ7)</f>
        <v>163</v>
      </c>
      <c r="H7" s="116">
        <f>SUM(W7,AB7,AG7,AL7,AQ7,BA7,AV7,BF7,BK7,BP7,BU7,BZ7,CE7,CJ7,CO7,CT7,CY7,DD7,DI7,DN7,DS7,DX7,EC7,EH7,EM7,ER7)</f>
        <v>9</v>
      </c>
      <c r="I7" s="117">
        <f t="shared" si="0"/>
        <v>3.4444444444444446</v>
      </c>
      <c r="J7" s="117">
        <f t="shared" si="1"/>
        <v>5.258064516129032</v>
      </c>
      <c r="K7" s="118">
        <f t="shared" si="2"/>
        <v>18.11111111111111</v>
      </c>
      <c r="L7" s="119"/>
      <c r="M7" s="67">
        <v>6</v>
      </c>
      <c r="N7" s="52">
        <v>0</v>
      </c>
      <c r="O7" s="52">
        <v>40</v>
      </c>
      <c r="P7" s="52">
        <v>4</v>
      </c>
      <c r="Q7" s="73"/>
      <c r="R7" s="120">
        <f t="shared" si="3"/>
        <v>147.4</v>
      </c>
      <c r="S7" s="119"/>
      <c r="T7" s="67"/>
      <c r="U7" s="52"/>
      <c r="V7" s="52"/>
      <c r="W7" s="52"/>
      <c r="X7" s="70"/>
      <c r="Y7" s="67"/>
      <c r="Z7" s="52"/>
      <c r="AA7" s="52"/>
      <c r="AB7" s="52"/>
      <c r="AC7" s="70"/>
      <c r="AD7" s="67"/>
      <c r="AE7" s="52"/>
      <c r="AF7" s="52"/>
      <c r="AG7" s="52"/>
      <c r="AH7" s="123"/>
      <c r="AI7" s="67"/>
      <c r="AJ7" s="52"/>
      <c r="AK7" s="52"/>
      <c r="AL7" s="52"/>
      <c r="AM7" s="65"/>
      <c r="AN7" s="67">
        <v>2</v>
      </c>
      <c r="AO7" s="52">
        <v>1</v>
      </c>
      <c r="AP7" s="52">
        <v>3</v>
      </c>
      <c r="AQ7" s="52">
        <v>1</v>
      </c>
      <c r="AR7" s="65"/>
      <c r="AS7" s="67"/>
      <c r="AT7" s="52"/>
      <c r="AU7" s="52"/>
      <c r="AV7" s="52"/>
      <c r="AW7" s="65"/>
      <c r="AX7" s="67">
        <v>4</v>
      </c>
      <c r="AY7" s="52">
        <v>1</v>
      </c>
      <c r="AZ7" s="52">
        <v>16</v>
      </c>
      <c r="BA7" s="52">
        <v>0</v>
      </c>
      <c r="BB7" s="65"/>
      <c r="BC7" s="67"/>
      <c r="BD7" s="52"/>
      <c r="BE7" s="52"/>
      <c r="BF7" s="52"/>
      <c r="BG7" s="65"/>
      <c r="BH7" s="67">
        <v>6</v>
      </c>
      <c r="BI7" s="52">
        <v>0</v>
      </c>
      <c r="BJ7" s="52">
        <v>40</v>
      </c>
      <c r="BK7" s="52">
        <v>4</v>
      </c>
      <c r="BL7" s="110"/>
      <c r="BM7" s="67"/>
      <c r="BN7" s="52"/>
      <c r="BO7" s="52"/>
      <c r="BP7" s="52"/>
      <c r="BQ7" s="110"/>
      <c r="BR7" s="67"/>
      <c r="BS7" s="52"/>
      <c r="BT7" s="52"/>
      <c r="BU7" s="52"/>
      <c r="BV7" s="110"/>
      <c r="BW7" s="67"/>
      <c r="BX7" s="52"/>
      <c r="BY7" s="52"/>
      <c r="BZ7" s="52"/>
      <c r="CA7" s="110"/>
      <c r="CB7" s="67">
        <v>8</v>
      </c>
      <c r="CC7" s="52">
        <v>2</v>
      </c>
      <c r="CD7" s="52">
        <v>42</v>
      </c>
      <c r="CE7" s="52">
        <v>2</v>
      </c>
      <c r="CF7" s="110"/>
      <c r="CG7" s="67"/>
      <c r="CH7" s="52"/>
      <c r="CI7" s="52"/>
      <c r="CJ7" s="52"/>
      <c r="CK7" s="110"/>
      <c r="CL7" s="67"/>
      <c r="CM7" s="52"/>
      <c r="CN7" s="52"/>
      <c r="CO7" s="52"/>
      <c r="CP7" s="110"/>
      <c r="CQ7" s="67">
        <v>8</v>
      </c>
      <c r="CR7" s="52">
        <v>0</v>
      </c>
      <c r="CS7" s="52">
        <v>37</v>
      </c>
      <c r="CT7" s="116">
        <v>2</v>
      </c>
      <c r="CU7" s="110"/>
      <c r="CV7" s="67"/>
      <c r="CW7" s="52"/>
      <c r="CX7" s="52"/>
      <c r="CY7" s="52"/>
      <c r="CZ7" s="70"/>
      <c r="DA7" s="67">
        <v>3</v>
      </c>
      <c r="DB7" s="52">
        <v>0</v>
      </c>
      <c r="DC7" s="52">
        <v>25</v>
      </c>
      <c r="DD7" s="52">
        <v>0</v>
      </c>
      <c r="DE7" s="70"/>
      <c r="DF7" s="67"/>
      <c r="DG7" s="52"/>
      <c r="DH7" s="52"/>
      <c r="DI7" s="52"/>
      <c r="DJ7" s="70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</row>
    <row r="8" spans="2:180" s="93" customFormat="1" ht="13.5" customHeight="1">
      <c r="B8" s="135" t="s">
        <v>151</v>
      </c>
      <c r="C8" s="143" t="s">
        <v>38</v>
      </c>
      <c r="D8" s="115">
        <v>15</v>
      </c>
      <c r="E8" s="116">
        <f>SUM(T8,Y8,AD8,AI8,AN8,AX8,AS8,BC8,BH8,BM8,BR8,BW8,CB8,CG8,CL8,CQ8,CV8,DA8,DF8,DK8,DP8,DU8,DZ8,EE8,EJ8,EO8)</f>
        <v>98.33333333333333</v>
      </c>
      <c r="F8" s="116">
        <f>SUM(U8,Z8,AE8,AJ8,AO8,AY8,AT8,BD8,BI8,BN8,BS8,BX8,CC8,CH8,CM8,CR8,CW8,DB8,DG8,DL8,DQ8,DV8,EA8,EF8,EK8,EP8)</f>
        <v>12</v>
      </c>
      <c r="G8" s="116">
        <f>SUM(V8,AA8,AF8,AK8,AP8,AZ8,AU8,BE8,BJ8,BO8,BT8,BY8,CD8,CI8,CN8,CS8,CX8,DC8,DH8,DM8,DR8,DW8,EB8,EG8,EL8,EQ8)</f>
        <v>458</v>
      </c>
      <c r="H8" s="116">
        <f>SUM(W8,AB8,AG8,AL8,AQ8,BA8,AV8,BF8,BK8,BP8,BU8,BZ8,CE8,CJ8,CO8,CT8,CY8,DD8,DI8,DN8,DS8,DX8,EC8,EH8,EM8,ER8)</f>
        <v>22</v>
      </c>
      <c r="I8" s="117">
        <f t="shared" si="0"/>
        <v>4.46969696969697</v>
      </c>
      <c r="J8" s="117">
        <f t="shared" si="1"/>
        <v>4.657627118644068</v>
      </c>
      <c r="K8" s="118">
        <f t="shared" si="2"/>
        <v>20.818181818181817</v>
      </c>
      <c r="L8" s="119"/>
      <c r="M8" s="67">
        <v>4</v>
      </c>
      <c r="N8" s="52">
        <v>1</v>
      </c>
      <c r="O8" s="52">
        <v>20</v>
      </c>
      <c r="P8" s="52">
        <v>4</v>
      </c>
      <c r="Q8" s="73"/>
      <c r="R8" s="120">
        <f t="shared" si="3"/>
        <v>348.4</v>
      </c>
      <c r="S8" s="119"/>
      <c r="T8" s="67"/>
      <c r="U8" s="52"/>
      <c r="V8" s="52"/>
      <c r="W8" s="52"/>
      <c r="X8" s="70"/>
      <c r="Y8" s="67">
        <v>5</v>
      </c>
      <c r="Z8" s="52">
        <v>0</v>
      </c>
      <c r="AA8" s="52">
        <v>18</v>
      </c>
      <c r="AB8" s="52">
        <v>0</v>
      </c>
      <c r="AC8" s="70"/>
      <c r="AD8" s="67"/>
      <c r="AE8" s="52"/>
      <c r="AF8" s="52"/>
      <c r="AG8" s="52"/>
      <c r="AH8" s="123"/>
      <c r="AI8" s="67">
        <v>8</v>
      </c>
      <c r="AJ8" s="52">
        <v>1</v>
      </c>
      <c r="AK8" s="52">
        <v>23</v>
      </c>
      <c r="AL8" s="52">
        <v>3</v>
      </c>
      <c r="AM8" s="65"/>
      <c r="AN8" s="67">
        <v>8</v>
      </c>
      <c r="AO8" s="52">
        <v>0</v>
      </c>
      <c r="AP8" s="52">
        <v>48</v>
      </c>
      <c r="AQ8" s="52">
        <v>0</v>
      </c>
      <c r="AR8" s="65"/>
      <c r="AS8" s="67">
        <v>8</v>
      </c>
      <c r="AT8" s="52">
        <v>0</v>
      </c>
      <c r="AU8" s="52">
        <v>26</v>
      </c>
      <c r="AV8" s="52">
        <v>1</v>
      </c>
      <c r="AW8" s="65"/>
      <c r="AX8" s="67"/>
      <c r="AY8" s="52"/>
      <c r="AZ8" s="52"/>
      <c r="BA8" s="52"/>
      <c r="BB8" s="65"/>
      <c r="BC8" s="67">
        <v>5</v>
      </c>
      <c r="BD8" s="52">
        <v>0</v>
      </c>
      <c r="BE8" s="52">
        <v>23</v>
      </c>
      <c r="BF8" s="52">
        <v>0</v>
      </c>
      <c r="BG8" s="65"/>
      <c r="BH8" s="67">
        <v>8</v>
      </c>
      <c r="BI8" s="52">
        <v>3</v>
      </c>
      <c r="BJ8" s="52">
        <v>34</v>
      </c>
      <c r="BK8" s="52">
        <v>3</v>
      </c>
      <c r="BL8" s="110"/>
      <c r="BM8" s="67"/>
      <c r="BN8" s="52"/>
      <c r="BO8" s="52"/>
      <c r="BP8" s="52"/>
      <c r="BQ8" s="110"/>
      <c r="BR8" s="67">
        <v>4</v>
      </c>
      <c r="BS8" s="52">
        <v>1</v>
      </c>
      <c r="BT8" s="52">
        <v>20</v>
      </c>
      <c r="BU8" s="52">
        <v>4</v>
      </c>
      <c r="BV8" s="110"/>
      <c r="BW8" s="67">
        <v>8</v>
      </c>
      <c r="BX8" s="52">
        <v>2</v>
      </c>
      <c r="BY8" s="52">
        <v>30</v>
      </c>
      <c r="BZ8" s="52">
        <v>2</v>
      </c>
      <c r="CA8" s="110"/>
      <c r="CB8" s="67">
        <v>10</v>
      </c>
      <c r="CC8" s="52">
        <v>4</v>
      </c>
      <c r="CD8" s="52">
        <v>44</v>
      </c>
      <c r="CE8" s="52">
        <v>2</v>
      </c>
      <c r="CF8" s="110"/>
      <c r="CG8" s="67"/>
      <c r="CH8" s="52"/>
      <c r="CI8" s="52"/>
      <c r="CJ8" s="52"/>
      <c r="CK8" s="110"/>
      <c r="CL8" s="67">
        <v>7</v>
      </c>
      <c r="CM8" s="52">
        <v>0</v>
      </c>
      <c r="CN8" s="52">
        <v>32</v>
      </c>
      <c r="CO8" s="52">
        <v>1</v>
      </c>
      <c r="CP8" s="110"/>
      <c r="CQ8" s="67">
        <v>7</v>
      </c>
      <c r="CR8" s="52">
        <v>0</v>
      </c>
      <c r="CS8" s="52">
        <v>47</v>
      </c>
      <c r="CT8" s="116">
        <v>0</v>
      </c>
      <c r="CU8" s="110"/>
      <c r="CV8" s="67">
        <v>8</v>
      </c>
      <c r="CW8" s="52">
        <v>0</v>
      </c>
      <c r="CX8" s="52">
        <v>63</v>
      </c>
      <c r="CY8" s="52">
        <v>0</v>
      </c>
      <c r="CZ8" s="70"/>
      <c r="DA8" s="67">
        <v>7</v>
      </c>
      <c r="DB8" s="52">
        <v>1</v>
      </c>
      <c r="DC8" s="52">
        <v>19</v>
      </c>
      <c r="DD8" s="52">
        <v>3</v>
      </c>
      <c r="DE8" s="70"/>
      <c r="DF8" s="56">
        <f>5+(1/6)*2</f>
        <v>5.333333333333333</v>
      </c>
      <c r="DG8" s="52">
        <v>0</v>
      </c>
      <c r="DH8" s="52">
        <v>31</v>
      </c>
      <c r="DI8" s="52">
        <v>3</v>
      </c>
      <c r="DJ8" s="70">
        <v>3</v>
      </c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</row>
    <row r="9" spans="2:180" s="93" customFormat="1" ht="13.5" customHeight="1">
      <c r="B9" s="135" t="s">
        <v>75</v>
      </c>
      <c r="C9" s="143" t="s">
        <v>34</v>
      </c>
      <c r="D9" s="115">
        <v>12</v>
      </c>
      <c r="E9" s="116">
        <f>SUM(T9,Y9,AD9,AI9,AN9,AX9,AS9,BC9,BH9,BM9,BR9,BW9,CB9,CG9,CL9,CQ9,CV9,DA9,DF9,DK9,DP9,DU9,DZ9,EE9,EJ9,EO9)</f>
        <v>84</v>
      </c>
      <c r="F9" s="116">
        <f>SUM(U9,Z9,AE9,AJ9,AO9,AY9,AT9,BD9,BI9,BN9,BS9,BX9,CC9,CH9,CM9,CR9,CW9,DB9,DG9,DL9,DQ9,DV9,EA9,EF9,EK9,EP9)</f>
        <v>9</v>
      </c>
      <c r="G9" s="116">
        <f>SUM(V9,AA9,AF9,AK9,AP9,AZ9,AU9,BE9,BJ9,BO9,BT9,BY9,CD9,CI9,CN9,CS9,CX9,DC9,DH9,DM9,DR9,DW9,EB9,EG9,EL9,EQ9)</f>
        <v>388</v>
      </c>
      <c r="H9" s="116">
        <f>SUM(W9,AB9,AG9,AL9,AQ9,BA9,AV9,BF9,BK9,BP9,BU9,BZ9,CE9,CJ9,CO9,CT9,CY9,DD9,DI9,DN9,DS9,DX9,EC9,EH9,EM9,ER9)</f>
        <v>17</v>
      </c>
      <c r="I9" s="117">
        <f t="shared" si="0"/>
        <v>4.9411764705882355</v>
      </c>
      <c r="J9" s="117">
        <f t="shared" si="1"/>
        <v>4.619047619047619</v>
      </c>
      <c r="K9" s="118">
        <f t="shared" si="2"/>
        <v>22.823529411764707</v>
      </c>
      <c r="L9" s="119"/>
      <c r="M9" s="67">
        <v>10</v>
      </c>
      <c r="N9" s="52">
        <v>1</v>
      </c>
      <c r="O9" s="52">
        <v>51</v>
      </c>
      <c r="P9" s="52">
        <v>3</v>
      </c>
      <c r="Q9" s="73"/>
      <c r="R9" s="120">
        <f t="shared" si="3"/>
        <v>262.4</v>
      </c>
      <c r="S9" s="119"/>
      <c r="T9" s="67">
        <v>6</v>
      </c>
      <c r="U9" s="52">
        <v>2</v>
      </c>
      <c r="V9" s="52">
        <v>13</v>
      </c>
      <c r="W9" s="52">
        <v>2</v>
      </c>
      <c r="X9" s="121"/>
      <c r="Y9" s="67">
        <v>4</v>
      </c>
      <c r="Z9" s="52">
        <v>0</v>
      </c>
      <c r="AA9" s="52">
        <v>19</v>
      </c>
      <c r="AB9" s="52">
        <v>0</v>
      </c>
      <c r="AC9" s="121"/>
      <c r="AD9" s="67"/>
      <c r="AE9" s="52"/>
      <c r="AF9" s="52"/>
      <c r="AG9" s="52"/>
      <c r="AH9" s="122"/>
      <c r="AI9" s="67">
        <v>8</v>
      </c>
      <c r="AJ9" s="52">
        <v>0</v>
      </c>
      <c r="AK9" s="52">
        <v>38</v>
      </c>
      <c r="AL9" s="52">
        <v>1</v>
      </c>
      <c r="AM9" s="65"/>
      <c r="AN9" s="67"/>
      <c r="AO9" s="52"/>
      <c r="AP9" s="52"/>
      <c r="AQ9" s="52"/>
      <c r="AR9" s="65"/>
      <c r="AS9" s="67">
        <v>8</v>
      </c>
      <c r="AT9" s="52">
        <v>1</v>
      </c>
      <c r="AU9" s="52">
        <v>57</v>
      </c>
      <c r="AV9" s="52">
        <v>4</v>
      </c>
      <c r="AW9" s="65"/>
      <c r="AX9" s="67">
        <v>10</v>
      </c>
      <c r="AY9" s="52">
        <v>1</v>
      </c>
      <c r="AZ9" s="52">
        <v>51</v>
      </c>
      <c r="BA9" s="52">
        <v>3</v>
      </c>
      <c r="BB9" s="65">
        <v>3</v>
      </c>
      <c r="BC9" s="67"/>
      <c r="BD9" s="52"/>
      <c r="BE9" s="52"/>
      <c r="BF9" s="52"/>
      <c r="BG9" s="65"/>
      <c r="BH9" s="67">
        <v>8</v>
      </c>
      <c r="BI9" s="52">
        <v>0</v>
      </c>
      <c r="BJ9" s="52">
        <v>31</v>
      </c>
      <c r="BK9" s="52">
        <v>1</v>
      </c>
      <c r="BL9" s="110"/>
      <c r="BM9" s="67"/>
      <c r="BN9" s="52"/>
      <c r="BO9" s="52"/>
      <c r="BP9" s="52"/>
      <c r="BQ9" s="110"/>
      <c r="BR9" s="67">
        <v>4</v>
      </c>
      <c r="BS9" s="52">
        <v>0</v>
      </c>
      <c r="BT9" s="52">
        <v>19</v>
      </c>
      <c r="BU9" s="52">
        <v>1</v>
      </c>
      <c r="BV9" s="110"/>
      <c r="BW9" s="67">
        <v>5</v>
      </c>
      <c r="BX9" s="52">
        <v>1</v>
      </c>
      <c r="BY9" s="52">
        <v>27</v>
      </c>
      <c r="BZ9" s="52">
        <v>0</v>
      </c>
      <c r="CA9" s="110"/>
      <c r="CB9" s="67"/>
      <c r="CC9" s="52"/>
      <c r="CD9" s="52"/>
      <c r="CE9" s="52"/>
      <c r="CF9" s="110"/>
      <c r="CG9" s="67">
        <v>9</v>
      </c>
      <c r="CH9" s="52">
        <v>2</v>
      </c>
      <c r="CI9" s="52">
        <v>25</v>
      </c>
      <c r="CJ9" s="52">
        <v>2</v>
      </c>
      <c r="CK9" s="110"/>
      <c r="CL9" s="67"/>
      <c r="CM9" s="52"/>
      <c r="CN9" s="52"/>
      <c r="CO9" s="52"/>
      <c r="CP9" s="110"/>
      <c r="CQ9" s="67"/>
      <c r="CR9" s="52"/>
      <c r="CS9" s="52"/>
      <c r="CT9" s="116"/>
      <c r="CU9" s="110"/>
      <c r="CV9" s="67">
        <v>8</v>
      </c>
      <c r="CW9" s="52">
        <v>1</v>
      </c>
      <c r="CX9" s="52">
        <v>27</v>
      </c>
      <c r="CY9" s="52">
        <v>0</v>
      </c>
      <c r="CZ9" s="70"/>
      <c r="DA9" s="67">
        <v>6</v>
      </c>
      <c r="DB9" s="52">
        <v>0</v>
      </c>
      <c r="DC9" s="52">
        <v>29</v>
      </c>
      <c r="DD9" s="52">
        <v>0</v>
      </c>
      <c r="DE9" s="70"/>
      <c r="DF9" s="67">
        <v>8</v>
      </c>
      <c r="DG9" s="52">
        <v>1</v>
      </c>
      <c r="DH9" s="52">
        <v>52</v>
      </c>
      <c r="DI9" s="52">
        <v>3</v>
      </c>
      <c r="DJ9" s="70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</row>
    <row r="10" spans="2:180" s="93" customFormat="1" ht="13.5" customHeight="1">
      <c r="B10" s="135" t="s">
        <v>143</v>
      </c>
      <c r="C10" s="179" t="s">
        <v>34</v>
      </c>
      <c r="D10" s="115">
        <v>9</v>
      </c>
      <c r="E10" s="116">
        <f>SUM(T10,Y10,AD10,AI10,AN10,AX10,AS10,BC10,BH10,BM10,BR10,BW10,CB10,CG10,CL10,CQ10,CV10,DA10,DF10,DK10,DP10,DU10,DZ10,EE10,EJ10,EO10)</f>
        <v>66</v>
      </c>
      <c r="F10" s="116">
        <f>SUM(U10,Z10,AE10,AJ10,AO10,AY10,AT10,BD10,BI10,BN10,BS10,BX10,CC10,CH10,CM10,CR10,CW10,DB10,DG10,DL10,DQ10,DV10,EA10,EF10,EK10,EP10)</f>
        <v>4</v>
      </c>
      <c r="G10" s="116">
        <f>SUM(V10,AA10,AF10,AK10,AP10,AZ10,AU10,BE10,BJ10,BO10,BT10,BY10,CD10,CI10,CN10,CS10,CX10,DC10,DH10,DM10,DR10,DW10,EB10,EG10,EL10,EQ10)</f>
        <v>303</v>
      </c>
      <c r="H10" s="116">
        <f>SUM(W10,AB10,AG10,AL10,AQ10,BA10,AV10,BF10,BK10,BP10,BU10,BZ10,CE10,CJ10,CO10,CT10,CY10,DD10,DI10,DN10,DS10,DX10,EC10,EH10,EM10,ER10)</f>
        <v>10</v>
      </c>
      <c r="I10" s="117">
        <f t="shared" si="0"/>
        <v>6.6</v>
      </c>
      <c r="J10" s="117">
        <f t="shared" si="1"/>
        <v>4.590909090909091</v>
      </c>
      <c r="K10" s="118">
        <f t="shared" si="2"/>
        <v>30.3</v>
      </c>
      <c r="L10" s="119"/>
      <c r="M10" s="67">
        <v>9</v>
      </c>
      <c r="N10" s="52">
        <v>0</v>
      </c>
      <c r="O10" s="52">
        <v>39</v>
      </c>
      <c r="P10" s="52">
        <v>3</v>
      </c>
      <c r="Q10" s="73"/>
      <c r="R10" s="120">
        <f t="shared" si="3"/>
        <v>139.4</v>
      </c>
      <c r="S10" s="119"/>
      <c r="T10" s="67">
        <v>8</v>
      </c>
      <c r="U10" s="52">
        <v>1</v>
      </c>
      <c r="V10" s="52">
        <v>21</v>
      </c>
      <c r="W10" s="52">
        <v>1</v>
      </c>
      <c r="X10" s="70"/>
      <c r="Y10" s="67">
        <v>9</v>
      </c>
      <c r="Z10" s="52">
        <v>0</v>
      </c>
      <c r="AA10" s="52">
        <v>39</v>
      </c>
      <c r="AB10" s="52">
        <v>3</v>
      </c>
      <c r="AC10" s="70"/>
      <c r="AD10" s="67"/>
      <c r="AE10" s="52"/>
      <c r="AF10" s="52"/>
      <c r="AG10" s="52"/>
      <c r="AH10" s="123"/>
      <c r="AI10" s="67"/>
      <c r="AJ10" s="52"/>
      <c r="AK10" s="52"/>
      <c r="AL10" s="52"/>
      <c r="AM10" s="65"/>
      <c r="AN10" s="67"/>
      <c r="AO10" s="52"/>
      <c r="AP10" s="52"/>
      <c r="AQ10" s="52"/>
      <c r="AR10" s="65"/>
      <c r="AS10" s="67">
        <v>8</v>
      </c>
      <c r="AT10" s="52">
        <v>0</v>
      </c>
      <c r="AU10" s="52">
        <v>36</v>
      </c>
      <c r="AV10" s="52">
        <v>1</v>
      </c>
      <c r="AW10" s="65"/>
      <c r="AX10" s="67"/>
      <c r="AY10" s="52"/>
      <c r="AZ10" s="52"/>
      <c r="BA10" s="52"/>
      <c r="BB10" s="65"/>
      <c r="BC10" s="67"/>
      <c r="BD10" s="52"/>
      <c r="BE10" s="52"/>
      <c r="BF10" s="52"/>
      <c r="BG10" s="65"/>
      <c r="BH10" s="67">
        <v>8</v>
      </c>
      <c r="BI10" s="52">
        <v>1</v>
      </c>
      <c r="BJ10" s="52">
        <v>17</v>
      </c>
      <c r="BK10" s="52">
        <v>1</v>
      </c>
      <c r="BL10" s="110"/>
      <c r="BM10" s="67"/>
      <c r="BN10" s="52"/>
      <c r="BO10" s="52"/>
      <c r="BP10" s="52"/>
      <c r="BQ10" s="110"/>
      <c r="BR10" s="67">
        <v>4</v>
      </c>
      <c r="BS10" s="52">
        <v>0</v>
      </c>
      <c r="BT10" s="52">
        <v>9</v>
      </c>
      <c r="BU10" s="52">
        <v>1</v>
      </c>
      <c r="BV10" s="110"/>
      <c r="BW10" s="67">
        <v>8</v>
      </c>
      <c r="BX10" s="52">
        <v>0</v>
      </c>
      <c r="BY10" s="52">
        <v>34</v>
      </c>
      <c r="BZ10" s="52">
        <v>0</v>
      </c>
      <c r="CA10" s="110"/>
      <c r="CB10" s="67"/>
      <c r="CC10" s="52"/>
      <c r="CD10" s="52"/>
      <c r="CE10" s="52"/>
      <c r="CF10" s="110"/>
      <c r="CG10" s="67"/>
      <c r="CH10" s="52"/>
      <c r="CI10" s="52"/>
      <c r="CJ10" s="52"/>
      <c r="CK10" s="110"/>
      <c r="CL10" s="67">
        <v>8</v>
      </c>
      <c r="CM10" s="52">
        <v>1</v>
      </c>
      <c r="CN10" s="52">
        <v>50</v>
      </c>
      <c r="CO10" s="52">
        <v>3</v>
      </c>
      <c r="CP10" s="110"/>
      <c r="CQ10" s="67">
        <v>5</v>
      </c>
      <c r="CR10" s="52">
        <v>0</v>
      </c>
      <c r="CS10" s="52">
        <v>43</v>
      </c>
      <c r="CT10" s="116">
        <v>0</v>
      </c>
      <c r="CU10" s="110"/>
      <c r="CV10" s="67">
        <v>8</v>
      </c>
      <c r="CW10" s="52">
        <v>1</v>
      </c>
      <c r="CX10" s="52">
        <v>54</v>
      </c>
      <c r="CY10" s="52">
        <v>0</v>
      </c>
      <c r="CZ10" s="70"/>
      <c r="DA10" s="67"/>
      <c r="DB10" s="52"/>
      <c r="DC10" s="52"/>
      <c r="DD10" s="52"/>
      <c r="DE10" s="70"/>
      <c r="DF10" s="67"/>
      <c r="DG10" s="52"/>
      <c r="DH10" s="52"/>
      <c r="DI10" s="52"/>
      <c r="DJ10" s="70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</row>
    <row r="11" spans="2:166" ht="13.5" customHeight="1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M11" s="127"/>
      <c r="N11" s="127"/>
      <c r="O11" s="127"/>
      <c r="P11" s="127"/>
      <c r="R11" s="127"/>
      <c r="T11" s="127"/>
      <c r="U11" s="127"/>
      <c r="V11" s="127"/>
      <c r="W11" s="127"/>
      <c r="Y11" s="127"/>
      <c r="Z11" s="127"/>
      <c r="AA11" s="127"/>
      <c r="AB11" s="127"/>
      <c r="AD11" s="127"/>
      <c r="AE11" s="127"/>
      <c r="AF11" s="127"/>
      <c r="AG11" s="127"/>
      <c r="AI11" s="127"/>
      <c r="AJ11" s="127"/>
      <c r="AK11" s="127"/>
      <c r="AL11" s="127"/>
      <c r="AN11" s="127"/>
      <c r="AO11" s="127"/>
      <c r="AP11" s="127"/>
      <c r="AQ11" s="127"/>
      <c r="AS11" s="127"/>
      <c r="AT11" s="127"/>
      <c r="AU11" s="127"/>
      <c r="AV11" s="127"/>
      <c r="AX11" s="127"/>
      <c r="AY11" s="127"/>
      <c r="AZ11" s="127"/>
      <c r="BA11" s="127"/>
      <c r="BC11" s="127"/>
      <c r="BD11" s="127"/>
      <c r="BE11" s="127"/>
      <c r="BF11" s="127"/>
      <c r="BH11" s="127"/>
      <c r="BI11" s="127"/>
      <c r="BJ11" s="127"/>
      <c r="BK11" s="127"/>
      <c r="BM11" s="127"/>
      <c r="BN11" s="127"/>
      <c r="BO11" s="127"/>
      <c r="BP11" s="127"/>
      <c r="BR11" s="127"/>
      <c r="BS11" s="127"/>
      <c r="BT11" s="127"/>
      <c r="BU11" s="127"/>
      <c r="BW11" s="127"/>
      <c r="BX11" s="127"/>
      <c r="BY11" s="127"/>
      <c r="BZ11" s="127"/>
      <c r="CB11" s="127"/>
      <c r="CC11" s="127"/>
      <c r="CD11" s="127"/>
      <c r="CE11" s="127"/>
      <c r="CG11" s="127"/>
      <c r="CH11" s="127"/>
      <c r="CI11" s="127"/>
      <c r="CJ11" s="127"/>
      <c r="CL11" s="127"/>
      <c r="CM11" s="127"/>
      <c r="CN11" s="127"/>
      <c r="CO11" s="127"/>
      <c r="CQ11" s="127"/>
      <c r="CR11" s="127"/>
      <c r="CS11" s="127"/>
      <c r="CT11" s="127"/>
      <c r="CV11" s="127"/>
      <c r="CW11" s="127"/>
      <c r="CX11" s="127"/>
      <c r="CY11" s="127"/>
      <c r="DA11" s="127"/>
      <c r="DB11" s="127"/>
      <c r="DC11" s="127"/>
      <c r="DD11" s="127"/>
      <c r="DF11" s="127"/>
      <c r="DG11" s="127"/>
      <c r="DH11" s="127"/>
      <c r="DI11" s="127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</row>
    <row r="12" spans="2:180" s="93" customFormat="1" ht="13.5" customHeight="1">
      <c r="B12" s="79"/>
      <c r="C12" s="79"/>
      <c r="D12" s="79"/>
      <c r="E12" s="78"/>
      <c r="F12" s="78"/>
      <c r="G12" s="78"/>
      <c r="H12" s="78"/>
      <c r="I12" s="42" t="s">
        <v>50</v>
      </c>
      <c r="J12" s="42" t="s">
        <v>51</v>
      </c>
      <c r="K12" s="42" t="s">
        <v>52</v>
      </c>
      <c r="L12" s="78"/>
      <c r="M12" s="96" t="s">
        <v>53</v>
      </c>
      <c r="N12" s="97"/>
      <c r="O12" s="97"/>
      <c r="P12" s="98"/>
      <c r="Q12" s="214"/>
      <c r="R12" s="37" t="s">
        <v>21</v>
      </c>
      <c r="S12" s="78"/>
      <c r="T12" s="129"/>
      <c r="U12" s="130"/>
      <c r="V12" s="130"/>
      <c r="W12" s="130"/>
      <c r="X12" s="73"/>
      <c r="Y12" s="129"/>
      <c r="Z12" s="130"/>
      <c r="AA12" s="130"/>
      <c r="AB12" s="130"/>
      <c r="AC12" s="73"/>
      <c r="AD12" s="129"/>
      <c r="AE12" s="130"/>
      <c r="AF12" s="130"/>
      <c r="AG12" s="130"/>
      <c r="AH12" s="73"/>
      <c r="AI12" s="129"/>
      <c r="AJ12" s="130"/>
      <c r="AK12" s="130"/>
      <c r="AL12" s="130"/>
      <c r="AM12" s="102"/>
      <c r="AN12" s="129"/>
      <c r="AO12" s="130"/>
      <c r="AP12" s="130"/>
      <c r="AQ12" s="130"/>
      <c r="AR12" s="64"/>
      <c r="AS12" s="129"/>
      <c r="AT12" s="130"/>
      <c r="AU12" s="130"/>
      <c r="AV12" s="130"/>
      <c r="AW12" s="64"/>
      <c r="AX12" s="129"/>
      <c r="AY12" s="130"/>
      <c r="AZ12" s="130"/>
      <c r="BA12" s="130"/>
      <c r="BB12" s="63"/>
      <c r="BC12" s="129"/>
      <c r="BD12" s="130"/>
      <c r="BE12" s="130"/>
      <c r="BF12" s="130"/>
      <c r="BG12" s="63"/>
      <c r="BH12" s="129"/>
      <c r="BI12" s="130"/>
      <c r="BJ12" s="130"/>
      <c r="BK12" s="130"/>
      <c r="BL12" s="95"/>
      <c r="BM12" s="129"/>
      <c r="BN12" s="130"/>
      <c r="BO12" s="130"/>
      <c r="BP12" s="130"/>
      <c r="BQ12" s="103"/>
      <c r="BR12" s="131"/>
      <c r="BS12" s="130"/>
      <c r="BT12" s="130"/>
      <c r="BU12" s="130"/>
      <c r="BV12" s="63"/>
      <c r="BW12" s="129"/>
      <c r="BX12" s="130"/>
      <c r="BY12" s="130"/>
      <c r="BZ12" s="130"/>
      <c r="CA12" s="63"/>
      <c r="CB12" s="129"/>
      <c r="CC12" s="130"/>
      <c r="CD12" s="130"/>
      <c r="CE12" s="130"/>
      <c r="CF12" s="70"/>
      <c r="CG12" s="129"/>
      <c r="CH12" s="130"/>
      <c r="CI12" s="130"/>
      <c r="CJ12" s="130"/>
      <c r="CK12" s="95"/>
      <c r="CL12" s="129"/>
      <c r="CM12" s="130"/>
      <c r="CN12" s="130"/>
      <c r="CO12" s="130"/>
      <c r="CP12" s="70"/>
      <c r="CQ12" s="129"/>
      <c r="CR12" s="130"/>
      <c r="CS12" s="130"/>
      <c r="CT12" s="130"/>
      <c r="CU12" s="70"/>
      <c r="CV12" s="129"/>
      <c r="CW12" s="130"/>
      <c r="CX12" s="130"/>
      <c r="CY12" s="130"/>
      <c r="CZ12" s="70" t="s">
        <v>22</v>
      </c>
      <c r="DA12" s="129"/>
      <c r="DB12" s="130"/>
      <c r="DC12" s="130"/>
      <c r="DD12" s="130"/>
      <c r="DE12" s="70" t="s">
        <v>22</v>
      </c>
      <c r="DF12" s="129"/>
      <c r="DG12" s="130"/>
      <c r="DH12" s="130"/>
      <c r="DI12" s="130"/>
      <c r="DJ12" s="70" t="s">
        <v>22</v>
      </c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</row>
    <row r="13" spans="2:180" s="93" customFormat="1" ht="13.5" customHeight="1">
      <c r="B13" s="106" t="s">
        <v>68</v>
      </c>
      <c r="C13" s="41"/>
      <c r="D13" s="41" t="s">
        <v>25</v>
      </c>
      <c r="E13" s="42" t="s">
        <v>56</v>
      </c>
      <c r="F13" s="42" t="s">
        <v>57</v>
      </c>
      <c r="G13" s="42" t="s">
        <v>28</v>
      </c>
      <c r="H13" s="42" t="s">
        <v>58</v>
      </c>
      <c r="I13" s="42" t="s">
        <v>59</v>
      </c>
      <c r="J13" s="42" t="s">
        <v>60</v>
      </c>
      <c r="K13" s="42" t="s">
        <v>30</v>
      </c>
      <c r="L13" s="107"/>
      <c r="M13" s="42" t="s">
        <v>56</v>
      </c>
      <c r="N13" s="42" t="s">
        <v>57</v>
      </c>
      <c r="O13" s="42" t="s">
        <v>61</v>
      </c>
      <c r="P13" s="42" t="s">
        <v>58</v>
      </c>
      <c r="Q13" s="215"/>
      <c r="R13" s="45" t="s">
        <v>31</v>
      </c>
      <c r="S13" s="132"/>
      <c r="T13" s="42" t="s">
        <v>56</v>
      </c>
      <c r="U13" s="42" t="s">
        <v>57</v>
      </c>
      <c r="V13" s="42" t="s">
        <v>61</v>
      </c>
      <c r="W13" s="42" t="s">
        <v>58</v>
      </c>
      <c r="X13" s="109"/>
      <c r="Y13" s="42" t="s">
        <v>56</v>
      </c>
      <c r="Z13" s="42" t="s">
        <v>57</v>
      </c>
      <c r="AA13" s="42" t="s">
        <v>61</v>
      </c>
      <c r="AB13" s="42" t="s">
        <v>58</v>
      </c>
      <c r="AC13" s="109"/>
      <c r="AD13" s="42" t="s">
        <v>56</v>
      </c>
      <c r="AE13" s="42" t="s">
        <v>57</v>
      </c>
      <c r="AF13" s="42" t="s">
        <v>61</v>
      </c>
      <c r="AG13" s="42" t="s">
        <v>58</v>
      </c>
      <c r="AH13" s="79"/>
      <c r="AI13" s="42" t="s">
        <v>56</v>
      </c>
      <c r="AJ13" s="42" t="s">
        <v>57</v>
      </c>
      <c r="AK13" s="42" t="s">
        <v>61</v>
      </c>
      <c r="AL13" s="42" t="s">
        <v>58</v>
      </c>
      <c r="AM13" s="73"/>
      <c r="AN13" s="42" t="s">
        <v>56</v>
      </c>
      <c r="AO13" s="42" t="s">
        <v>57</v>
      </c>
      <c r="AP13" s="42" t="s">
        <v>61</v>
      </c>
      <c r="AQ13" s="42" t="s">
        <v>58</v>
      </c>
      <c r="AR13" s="73"/>
      <c r="AS13" s="42" t="s">
        <v>56</v>
      </c>
      <c r="AT13" s="42" t="s">
        <v>57</v>
      </c>
      <c r="AU13" s="42" t="s">
        <v>61</v>
      </c>
      <c r="AV13" s="42" t="s">
        <v>58</v>
      </c>
      <c r="AW13" s="73"/>
      <c r="AX13" s="42" t="s">
        <v>56</v>
      </c>
      <c r="AY13" s="42" t="s">
        <v>57</v>
      </c>
      <c r="AZ13" s="42" t="s">
        <v>61</v>
      </c>
      <c r="BA13" s="42" t="s">
        <v>58</v>
      </c>
      <c r="BB13" s="66"/>
      <c r="BC13" s="42" t="s">
        <v>56</v>
      </c>
      <c r="BD13" s="42" t="s">
        <v>57</v>
      </c>
      <c r="BE13" s="42" t="s">
        <v>61</v>
      </c>
      <c r="BF13" s="42" t="s">
        <v>58</v>
      </c>
      <c r="BG13" s="65"/>
      <c r="BH13" s="42" t="s">
        <v>56</v>
      </c>
      <c r="BI13" s="42" t="s">
        <v>57</v>
      </c>
      <c r="BJ13" s="42" t="s">
        <v>61</v>
      </c>
      <c r="BK13" s="42" t="s">
        <v>58</v>
      </c>
      <c r="BL13" s="110"/>
      <c r="BM13" s="42" t="s">
        <v>56</v>
      </c>
      <c r="BN13" s="42" t="s">
        <v>57</v>
      </c>
      <c r="BO13" s="42" t="s">
        <v>61</v>
      </c>
      <c r="BP13" s="42" t="s">
        <v>58</v>
      </c>
      <c r="BQ13" s="110"/>
      <c r="BR13" s="133" t="s">
        <v>56</v>
      </c>
      <c r="BS13" s="42" t="s">
        <v>57</v>
      </c>
      <c r="BT13" s="42" t="s">
        <v>61</v>
      </c>
      <c r="BU13" s="42" t="s">
        <v>58</v>
      </c>
      <c r="BV13" s="110"/>
      <c r="BW13" s="42" t="s">
        <v>56</v>
      </c>
      <c r="BX13" s="42" t="s">
        <v>57</v>
      </c>
      <c r="BY13" s="42" t="s">
        <v>61</v>
      </c>
      <c r="BZ13" s="42" t="s">
        <v>58</v>
      </c>
      <c r="CA13" s="110"/>
      <c r="CB13" s="42" t="s">
        <v>56</v>
      </c>
      <c r="CC13" s="42" t="s">
        <v>57</v>
      </c>
      <c r="CD13" s="42" t="s">
        <v>61</v>
      </c>
      <c r="CE13" s="42" t="s">
        <v>58</v>
      </c>
      <c r="CF13" s="110"/>
      <c r="CG13" s="42" t="s">
        <v>56</v>
      </c>
      <c r="CH13" s="42" t="s">
        <v>57</v>
      </c>
      <c r="CI13" s="42" t="s">
        <v>61</v>
      </c>
      <c r="CJ13" s="42" t="s">
        <v>58</v>
      </c>
      <c r="CK13" s="70"/>
      <c r="CL13" s="42" t="s">
        <v>56</v>
      </c>
      <c r="CM13" s="42" t="s">
        <v>57</v>
      </c>
      <c r="CN13" s="42" t="s">
        <v>61</v>
      </c>
      <c r="CO13" s="42" t="s">
        <v>58</v>
      </c>
      <c r="CP13" s="70"/>
      <c r="CQ13" s="42" t="s">
        <v>56</v>
      </c>
      <c r="CR13" s="42" t="s">
        <v>57</v>
      </c>
      <c r="CS13" s="42" t="s">
        <v>61</v>
      </c>
      <c r="CT13" s="42" t="s">
        <v>58</v>
      </c>
      <c r="CU13" s="70"/>
      <c r="CV13" s="42" t="s">
        <v>56</v>
      </c>
      <c r="CW13" s="42" t="s">
        <v>57</v>
      </c>
      <c r="CX13" s="42" t="s">
        <v>61</v>
      </c>
      <c r="CY13" s="42" t="s">
        <v>58</v>
      </c>
      <c r="CZ13" s="70"/>
      <c r="DA13" s="42" t="s">
        <v>56</v>
      </c>
      <c r="DB13" s="42" t="s">
        <v>57</v>
      </c>
      <c r="DC13" s="42" t="s">
        <v>61</v>
      </c>
      <c r="DD13" s="42" t="s">
        <v>58</v>
      </c>
      <c r="DE13" s="70"/>
      <c r="DF13" s="42" t="s">
        <v>56</v>
      </c>
      <c r="DG13" s="42" t="s">
        <v>57</v>
      </c>
      <c r="DH13" s="42" t="s">
        <v>61</v>
      </c>
      <c r="DI13" s="42" t="s">
        <v>58</v>
      </c>
      <c r="DJ13" s="70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</row>
    <row r="14" spans="2:180" s="93" customFormat="1" ht="13.5" customHeight="1">
      <c r="B14" s="135" t="s">
        <v>149</v>
      </c>
      <c r="C14" s="143" t="s">
        <v>34</v>
      </c>
      <c r="D14" s="115">
        <v>1</v>
      </c>
      <c r="E14" s="116">
        <f aca="true" t="shared" si="4" ref="E14:E40">SUM(T14,Y14,AD14,AI14,AN14,AX14,AS14,BC14,BH14,BM14,BR14,BW14,CB14,CG14,CL14,CQ14,CV14,DA14,DF14,DK14,DP14,DU14,DZ14,EE14,EJ14,EO14)</f>
        <v>3</v>
      </c>
      <c r="F14" s="116">
        <f aca="true" t="shared" si="5" ref="F14:F40">SUM(U14,Z14,AE14,AJ14,AO14,AY14,AT14,BD14,BI14,BN14,BS14,BX14,CC14,CH14,CM14,CR14,CW14,DB14,DG14,DL14,DQ14,DV14,EA14,EF14,EK14,EP14)</f>
        <v>0</v>
      </c>
      <c r="G14" s="116">
        <f aca="true" t="shared" si="6" ref="G14:G40">SUM(V14,AA14,AF14,AK14,AP14,AZ14,AU14,BE14,BJ14,BO14,BT14,BY14,CD14,CI14,CN14,CS14,CX14,DC14,DH14,DM14,DR14,DW14,EB14,EG14,EL14,EQ14)</f>
        <v>31</v>
      </c>
      <c r="H14" s="116">
        <f aca="true" t="shared" si="7" ref="H14:H40">SUM(W14,AB14,AG14,AL14,AQ14,BA14,AV14,BF14,BK14,BP14,BU14,BZ14,CE14,CJ14,CO14,CT14,CY14,DD14,DI14,DN14,DS14,DX14,EC14,EH14,EM14,ER14)</f>
        <v>3</v>
      </c>
      <c r="I14" s="117">
        <f aca="true" t="shared" si="8" ref="I14:I40">IF(H14=0,"-",E14/H14)</f>
        <v>1</v>
      </c>
      <c r="J14" s="117">
        <f aca="true" t="shared" si="9" ref="J14:J40">IF(E14=0,"-",G14/E14)</f>
        <v>10.333333333333334</v>
      </c>
      <c r="K14" s="118">
        <f aca="true" t="shared" si="10" ref="K14:K40">IF(H14=0,"-",G14/H14)</f>
        <v>10.333333333333334</v>
      </c>
      <c r="L14" s="119"/>
      <c r="M14" s="67">
        <v>3</v>
      </c>
      <c r="N14" s="52">
        <v>0</v>
      </c>
      <c r="O14" s="52">
        <v>31</v>
      </c>
      <c r="P14" s="52">
        <v>3</v>
      </c>
      <c r="Q14" s="73"/>
      <c r="R14" s="120">
        <f aca="true" t="shared" si="11" ref="R14:R40">(H14*20)-(G14/5)</f>
        <v>53.8</v>
      </c>
      <c r="S14" s="119"/>
      <c r="T14" s="67"/>
      <c r="U14" s="52"/>
      <c r="V14" s="52"/>
      <c r="W14" s="52"/>
      <c r="X14" s="70"/>
      <c r="Y14" s="67"/>
      <c r="Z14" s="52"/>
      <c r="AA14" s="52"/>
      <c r="AB14" s="52"/>
      <c r="AC14" s="70"/>
      <c r="AD14" s="67"/>
      <c r="AE14" s="52"/>
      <c r="AF14" s="52"/>
      <c r="AG14" s="52"/>
      <c r="AH14" s="123"/>
      <c r="AI14" s="67"/>
      <c r="AJ14" s="52"/>
      <c r="AK14" s="52"/>
      <c r="AL14" s="52"/>
      <c r="AM14" s="65"/>
      <c r="AN14" s="67"/>
      <c r="AO14" s="52"/>
      <c r="AP14" s="52"/>
      <c r="AQ14" s="52"/>
      <c r="AR14" s="65"/>
      <c r="AS14" s="67"/>
      <c r="AT14" s="52"/>
      <c r="AU14" s="52"/>
      <c r="AV14" s="52"/>
      <c r="AW14" s="65"/>
      <c r="AX14" s="67"/>
      <c r="AY14" s="52"/>
      <c r="AZ14" s="52"/>
      <c r="BA14" s="52"/>
      <c r="BB14" s="65"/>
      <c r="BC14" s="67"/>
      <c r="BD14" s="52"/>
      <c r="BE14" s="52"/>
      <c r="BF14" s="52"/>
      <c r="BG14" s="65"/>
      <c r="BH14" s="67"/>
      <c r="BI14" s="52"/>
      <c r="BJ14" s="52"/>
      <c r="BK14" s="52"/>
      <c r="BL14" s="110"/>
      <c r="BM14" s="67"/>
      <c r="BN14" s="52"/>
      <c r="BO14" s="52"/>
      <c r="BP14" s="52"/>
      <c r="BQ14" s="110"/>
      <c r="BR14" s="67"/>
      <c r="BS14" s="52"/>
      <c r="BT14" s="52"/>
      <c r="BU14" s="52"/>
      <c r="BV14" s="110"/>
      <c r="BW14" s="67"/>
      <c r="BX14" s="52"/>
      <c r="BY14" s="52"/>
      <c r="BZ14" s="52"/>
      <c r="CA14" s="110"/>
      <c r="CB14" s="67"/>
      <c r="CC14" s="52"/>
      <c r="CD14" s="52"/>
      <c r="CE14" s="52"/>
      <c r="CF14" s="110"/>
      <c r="CG14" s="67"/>
      <c r="CH14" s="52"/>
      <c r="CI14" s="52"/>
      <c r="CJ14" s="52"/>
      <c r="CK14" s="110"/>
      <c r="CL14" s="67"/>
      <c r="CM14" s="52"/>
      <c r="CN14" s="52"/>
      <c r="CO14" s="52"/>
      <c r="CP14" s="110"/>
      <c r="CQ14" s="67"/>
      <c r="CR14" s="52"/>
      <c r="CS14" s="52"/>
      <c r="CT14" s="116"/>
      <c r="CU14" s="110"/>
      <c r="CV14" s="67"/>
      <c r="CW14" s="52"/>
      <c r="CX14" s="52"/>
      <c r="CY14" s="52"/>
      <c r="CZ14" s="70"/>
      <c r="DA14" s="67">
        <v>3</v>
      </c>
      <c r="DB14" s="52">
        <v>0</v>
      </c>
      <c r="DC14" s="52">
        <v>31</v>
      </c>
      <c r="DD14" s="52">
        <v>3</v>
      </c>
      <c r="DE14" s="70"/>
      <c r="DF14" s="67"/>
      <c r="DG14" s="52"/>
      <c r="DH14" s="52"/>
      <c r="DI14" s="52"/>
      <c r="DJ14" s="70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</row>
    <row r="15" spans="2:180" s="93" customFormat="1" ht="13.5" customHeight="1">
      <c r="B15" s="135" t="s">
        <v>161</v>
      </c>
      <c r="C15" s="143" t="s">
        <v>38</v>
      </c>
      <c r="D15" s="115">
        <v>1</v>
      </c>
      <c r="E15" s="116">
        <f t="shared" si="4"/>
        <v>8</v>
      </c>
      <c r="F15" s="116">
        <f t="shared" si="5"/>
        <v>0</v>
      </c>
      <c r="G15" s="116">
        <f t="shared" si="6"/>
        <v>43</v>
      </c>
      <c r="H15" s="116">
        <f t="shared" si="7"/>
        <v>3</v>
      </c>
      <c r="I15" s="117">
        <f t="shared" si="8"/>
        <v>2.6666666666666665</v>
      </c>
      <c r="J15" s="117">
        <f t="shared" si="9"/>
        <v>5.375</v>
      </c>
      <c r="K15" s="118">
        <f t="shared" si="10"/>
        <v>14.333333333333334</v>
      </c>
      <c r="L15" s="119"/>
      <c r="M15" s="67">
        <v>8</v>
      </c>
      <c r="N15" s="52">
        <v>0</v>
      </c>
      <c r="O15" s="52">
        <v>43</v>
      </c>
      <c r="P15" s="52">
        <v>3</v>
      </c>
      <c r="Q15" s="73"/>
      <c r="R15" s="120">
        <f t="shared" si="11"/>
        <v>51.4</v>
      </c>
      <c r="S15" s="119"/>
      <c r="T15" s="67"/>
      <c r="U15" s="52"/>
      <c r="V15" s="52"/>
      <c r="W15" s="52"/>
      <c r="X15" s="70"/>
      <c r="Y15" s="67"/>
      <c r="Z15" s="52"/>
      <c r="AA15" s="52"/>
      <c r="AB15" s="52"/>
      <c r="AC15" s="70"/>
      <c r="AD15" s="67"/>
      <c r="AE15" s="52"/>
      <c r="AF15" s="52"/>
      <c r="AG15" s="52"/>
      <c r="AH15" s="123"/>
      <c r="AI15" s="67">
        <v>8</v>
      </c>
      <c r="AJ15" s="52">
        <v>0</v>
      </c>
      <c r="AK15" s="52">
        <v>43</v>
      </c>
      <c r="AL15" s="52">
        <v>3</v>
      </c>
      <c r="AM15" s="65"/>
      <c r="AN15" s="67"/>
      <c r="AO15" s="52"/>
      <c r="AP15" s="52"/>
      <c r="AQ15" s="52"/>
      <c r="AR15" s="65"/>
      <c r="AS15" s="67"/>
      <c r="AT15" s="52"/>
      <c r="AU15" s="52"/>
      <c r="AV15" s="52"/>
      <c r="AW15" s="65"/>
      <c r="AX15" s="67"/>
      <c r="AY15" s="52"/>
      <c r="AZ15" s="52"/>
      <c r="BA15" s="52"/>
      <c r="BB15" s="65"/>
      <c r="BC15" s="67"/>
      <c r="BD15" s="52"/>
      <c r="BE15" s="52"/>
      <c r="BF15" s="52"/>
      <c r="BG15" s="65"/>
      <c r="BH15" s="67"/>
      <c r="BI15" s="52"/>
      <c r="BJ15" s="52"/>
      <c r="BK15" s="52"/>
      <c r="BL15" s="110"/>
      <c r="BM15" s="67"/>
      <c r="BN15" s="52"/>
      <c r="BO15" s="52"/>
      <c r="BP15" s="52"/>
      <c r="BQ15" s="110"/>
      <c r="BR15" s="67"/>
      <c r="BS15" s="52"/>
      <c r="BT15" s="52"/>
      <c r="BU15" s="52"/>
      <c r="BV15" s="110"/>
      <c r="BW15" s="67"/>
      <c r="BX15" s="52"/>
      <c r="BY15" s="52"/>
      <c r="BZ15" s="52"/>
      <c r="CA15" s="110"/>
      <c r="CB15" s="67"/>
      <c r="CC15" s="52"/>
      <c r="CD15" s="52"/>
      <c r="CE15" s="52"/>
      <c r="CF15" s="110"/>
      <c r="CG15" s="67"/>
      <c r="CH15" s="52"/>
      <c r="CI15" s="52"/>
      <c r="CJ15" s="52"/>
      <c r="CK15" s="110"/>
      <c r="CL15" s="67"/>
      <c r="CM15" s="52"/>
      <c r="CN15" s="52"/>
      <c r="CO15" s="52"/>
      <c r="CP15" s="110"/>
      <c r="CQ15" s="67"/>
      <c r="CR15" s="52"/>
      <c r="CS15" s="52"/>
      <c r="CT15" s="116"/>
      <c r="CU15" s="110"/>
      <c r="CV15" s="67"/>
      <c r="CW15" s="52"/>
      <c r="CX15" s="52"/>
      <c r="CY15" s="52"/>
      <c r="CZ15" s="70"/>
      <c r="DA15" s="67"/>
      <c r="DB15" s="52"/>
      <c r="DC15" s="52"/>
      <c r="DD15" s="52"/>
      <c r="DE15" s="70"/>
      <c r="DF15" s="67"/>
      <c r="DG15" s="52"/>
      <c r="DH15" s="52"/>
      <c r="DI15" s="52"/>
      <c r="DJ15" s="70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</row>
    <row r="16" spans="2:180" s="93" customFormat="1" ht="13.5" customHeight="1">
      <c r="B16" s="135" t="s">
        <v>146</v>
      </c>
      <c r="C16" s="143" t="s">
        <v>38</v>
      </c>
      <c r="D16" s="115">
        <v>1</v>
      </c>
      <c r="E16" s="116">
        <f t="shared" si="4"/>
        <v>5.5</v>
      </c>
      <c r="F16" s="116">
        <f t="shared" si="5"/>
        <v>2</v>
      </c>
      <c r="G16" s="116">
        <f t="shared" si="6"/>
        <v>29</v>
      </c>
      <c r="H16" s="116">
        <f t="shared" si="7"/>
        <v>2</v>
      </c>
      <c r="I16" s="117">
        <f t="shared" si="8"/>
        <v>2.75</v>
      </c>
      <c r="J16" s="117">
        <f t="shared" si="9"/>
        <v>5.2727272727272725</v>
      </c>
      <c r="K16" s="118">
        <f t="shared" si="10"/>
        <v>14.5</v>
      </c>
      <c r="L16" s="119"/>
      <c r="M16" s="56">
        <f>5+(1/6)*3</f>
        <v>5.5</v>
      </c>
      <c r="N16" s="52">
        <v>2</v>
      </c>
      <c r="O16" s="52">
        <v>29</v>
      </c>
      <c r="P16" s="52">
        <v>2</v>
      </c>
      <c r="Q16" s="73"/>
      <c r="R16" s="120">
        <f t="shared" si="11"/>
        <v>34.2</v>
      </c>
      <c r="S16" s="119"/>
      <c r="T16" s="67"/>
      <c r="U16" s="52"/>
      <c r="V16" s="52"/>
      <c r="W16" s="52"/>
      <c r="X16" s="70"/>
      <c r="Y16" s="67"/>
      <c r="Z16" s="52"/>
      <c r="AA16" s="52"/>
      <c r="AB16" s="52"/>
      <c r="AC16" s="70"/>
      <c r="AD16" s="67"/>
      <c r="AE16" s="52"/>
      <c r="AF16" s="52"/>
      <c r="AG16" s="52"/>
      <c r="AH16" s="123"/>
      <c r="AI16" s="67"/>
      <c r="AJ16" s="52"/>
      <c r="AK16" s="52"/>
      <c r="AL16" s="52"/>
      <c r="AM16" s="65"/>
      <c r="AN16" s="67"/>
      <c r="AO16" s="52"/>
      <c r="AP16" s="52"/>
      <c r="AQ16" s="52"/>
      <c r="AR16" s="65"/>
      <c r="AS16" s="67"/>
      <c r="AT16" s="52"/>
      <c r="AU16" s="52"/>
      <c r="AV16" s="52"/>
      <c r="AW16" s="65"/>
      <c r="AX16" s="67"/>
      <c r="AY16" s="52"/>
      <c r="AZ16" s="52"/>
      <c r="BA16" s="52"/>
      <c r="BB16" s="65"/>
      <c r="BC16" s="67"/>
      <c r="BD16" s="52"/>
      <c r="BE16" s="52"/>
      <c r="BF16" s="52"/>
      <c r="BG16" s="65"/>
      <c r="BH16" s="67"/>
      <c r="BI16" s="52"/>
      <c r="BJ16" s="52"/>
      <c r="BK16" s="52"/>
      <c r="BL16" s="110"/>
      <c r="BM16" s="67"/>
      <c r="BN16" s="52"/>
      <c r="BO16" s="52"/>
      <c r="BP16" s="52"/>
      <c r="BQ16" s="110"/>
      <c r="BR16" s="67"/>
      <c r="BS16" s="52"/>
      <c r="BT16" s="52"/>
      <c r="BU16" s="52"/>
      <c r="BV16" s="110"/>
      <c r="BW16" s="67"/>
      <c r="BX16" s="52"/>
      <c r="BY16" s="52"/>
      <c r="BZ16" s="52"/>
      <c r="CA16" s="110"/>
      <c r="CB16" s="67"/>
      <c r="CC16" s="52"/>
      <c r="CD16" s="52"/>
      <c r="CE16" s="52"/>
      <c r="CF16" s="110"/>
      <c r="CG16" s="56">
        <f>5+(1/6)*3</f>
        <v>5.5</v>
      </c>
      <c r="CH16" s="52">
        <v>2</v>
      </c>
      <c r="CI16" s="52">
        <v>29</v>
      </c>
      <c r="CJ16" s="52">
        <v>2</v>
      </c>
      <c r="CK16" s="110"/>
      <c r="CL16" s="67"/>
      <c r="CM16" s="52"/>
      <c r="CN16" s="52"/>
      <c r="CO16" s="52"/>
      <c r="CP16" s="110"/>
      <c r="CQ16" s="67"/>
      <c r="CR16" s="52"/>
      <c r="CS16" s="52"/>
      <c r="CT16" s="116"/>
      <c r="CU16" s="110"/>
      <c r="CV16" s="67"/>
      <c r="CW16" s="52"/>
      <c r="CX16" s="52"/>
      <c r="CY16" s="52"/>
      <c r="CZ16" s="70"/>
      <c r="DA16" s="67"/>
      <c r="DB16" s="52"/>
      <c r="DC16" s="52"/>
      <c r="DD16" s="52"/>
      <c r="DE16" s="70"/>
      <c r="DF16" s="67"/>
      <c r="DG16" s="52"/>
      <c r="DH16" s="52"/>
      <c r="DI16" s="52"/>
      <c r="DJ16" s="70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</row>
    <row r="17" spans="2:180" s="93" customFormat="1" ht="13.5" customHeight="1">
      <c r="B17" s="135" t="s">
        <v>182</v>
      </c>
      <c r="C17" s="227"/>
      <c r="D17" s="115">
        <v>2</v>
      </c>
      <c r="E17" s="116">
        <f t="shared" si="4"/>
        <v>4</v>
      </c>
      <c r="F17" s="116">
        <f t="shared" si="5"/>
        <v>0</v>
      </c>
      <c r="G17" s="116">
        <f t="shared" si="6"/>
        <v>37</v>
      </c>
      <c r="H17" s="116">
        <f t="shared" si="7"/>
        <v>1</v>
      </c>
      <c r="I17" s="117">
        <f t="shared" si="8"/>
        <v>4</v>
      </c>
      <c r="J17" s="117">
        <f t="shared" si="9"/>
        <v>9.25</v>
      </c>
      <c r="K17" s="118">
        <f t="shared" si="10"/>
        <v>37</v>
      </c>
      <c r="L17" s="119"/>
      <c r="M17" s="67">
        <v>2</v>
      </c>
      <c r="N17" s="52">
        <v>0</v>
      </c>
      <c r="O17" s="52">
        <v>20</v>
      </c>
      <c r="P17" s="52">
        <v>1</v>
      </c>
      <c r="Q17" s="73"/>
      <c r="R17" s="120">
        <f t="shared" si="11"/>
        <v>12.6</v>
      </c>
      <c r="S17" s="119"/>
      <c r="T17" s="67"/>
      <c r="U17" s="52"/>
      <c r="V17" s="52"/>
      <c r="W17" s="52"/>
      <c r="X17" s="70"/>
      <c r="Y17" s="67"/>
      <c r="Z17" s="52"/>
      <c r="AA17" s="52"/>
      <c r="AB17" s="52"/>
      <c r="AC17" s="70"/>
      <c r="AD17" s="67">
        <v>2</v>
      </c>
      <c r="AE17" s="52">
        <v>0</v>
      </c>
      <c r="AF17" s="52">
        <v>17</v>
      </c>
      <c r="AG17" s="52">
        <v>0</v>
      </c>
      <c r="AH17" s="123"/>
      <c r="AI17" s="67"/>
      <c r="AJ17" s="52"/>
      <c r="AK17" s="52"/>
      <c r="AL17" s="52"/>
      <c r="AM17" s="65"/>
      <c r="AN17" s="67"/>
      <c r="AO17" s="52"/>
      <c r="AP17" s="52"/>
      <c r="AQ17" s="52"/>
      <c r="AR17" s="65"/>
      <c r="AS17" s="67"/>
      <c r="AT17" s="52"/>
      <c r="AU17" s="52"/>
      <c r="AV17" s="52"/>
      <c r="AW17" s="65"/>
      <c r="AX17" s="67"/>
      <c r="AY17" s="52"/>
      <c r="AZ17" s="52"/>
      <c r="BA17" s="52"/>
      <c r="BB17" s="65"/>
      <c r="BC17" s="67"/>
      <c r="BD17" s="52"/>
      <c r="BE17" s="52"/>
      <c r="BF17" s="52"/>
      <c r="BG17" s="65"/>
      <c r="BH17" s="67"/>
      <c r="BI17" s="52"/>
      <c r="BJ17" s="52"/>
      <c r="BK17" s="52"/>
      <c r="BL17" s="110"/>
      <c r="BM17" s="67"/>
      <c r="BN17" s="52"/>
      <c r="BO17" s="52"/>
      <c r="BP17" s="52"/>
      <c r="BQ17" s="110"/>
      <c r="BR17" s="67"/>
      <c r="BS17" s="52"/>
      <c r="BT17" s="52"/>
      <c r="BU17" s="52"/>
      <c r="BV17" s="110"/>
      <c r="BW17" s="67"/>
      <c r="BX17" s="52"/>
      <c r="BY17" s="52"/>
      <c r="BZ17" s="52"/>
      <c r="CA17" s="110"/>
      <c r="CB17" s="67"/>
      <c r="CC17" s="52"/>
      <c r="CD17" s="52"/>
      <c r="CE17" s="52"/>
      <c r="CF17" s="110"/>
      <c r="CG17" s="67"/>
      <c r="CH17" s="52"/>
      <c r="CI17" s="52"/>
      <c r="CJ17" s="52"/>
      <c r="CK17" s="110"/>
      <c r="CL17" s="67"/>
      <c r="CM17" s="52"/>
      <c r="CN17" s="52"/>
      <c r="CO17" s="52"/>
      <c r="CP17" s="110"/>
      <c r="CQ17" s="67"/>
      <c r="CR17" s="52"/>
      <c r="CS17" s="52"/>
      <c r="CT17" s="116"/>
      <c r="CU17" s="110"/>
      <c r="CV17" s="67"/>
      <c r="CW17" s="52"/>
      <c r="CX17" s="52"/>
      <c r="CY17" s="52"/>
      <c r="CZ17" s="70"/>
      <c r="DA17" s="67"/>
      <c r="DB17" s="52"/>
      <c r="DC17" s="52"/>
      <c r="DD17" s="52"/>
      <c r="DE17" s="70"/>
      <c r="DF17" s="67">
        <v>2</v>
      </c>
      <c r="DG17" s="52">
        <v>0</v>
      </c>
      <c r="DH17" s="52">
        <v>20</v>
      </c>
      <c r="DI17" s="52">
        <v>1</v>
      </c>
      <c r="DJ17" s="70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</row>
    <row r="18" spans="2:180" s="93" customFormat="1" ht="13.5" customHeight="1">
      <c r="B18" s="135" t="s">
        <v>73</v>
      </c>
      <c r="C18" s="143" t="s">
        <v>38</v>
      </c>
      <c r="D18" s="115">
        <v>5</v>
      </c>
      <c r="E18" s="116">
        <f t="shared" si="4"/>
        <v>25.666666666666668</v>
      </c>
      <c r="F18" s="116">
        <f t="shared" si="5"/>
        <v>2</v>
      </c>
      <c r="G18" s="116">
        <f t="shared" si="6"/>
        <v>176</v>
      </c>
      <c r="H18" s="116">
        <f t="shared" si="7"/>
        <v>7</v>
      </c>
      <c r="I18" s="117">
        <f t="shared" si="8"/>
        <v>3.666666666666667</v>
      </c>
      <c r="J18" s="117">
        <f t="shared" si="9"/>
        <v>6.857142857142857</v>
      </c>
      <c r="K18" s="118">
        <f t="shared" si="10"/>
        <v>25.142857142857142</v>
      </c>
      <c r="L18" s="119"/>
      <c r="M18" s="56">
        <f>7+(1/6)*4</f>
        <v>7.666666666666667</v>
      </c>
      <c r="N18" s="52">
        <v>1</v>
      </c>
      <c r="O18" s="52">
        <v>30</v>
      </c>
      <c r="P18" s="52">
        <v>3</v>
      </c>
      <c r="Q18" s="73"/>
      <c r="R18" s="120">
        <f t="shared" si="11"/>
        <v>104.8</v>
      </c>
      <c r="S18" s="119"/>
      <c r="T18" s="67"/>
      <c r="U18" s="52"/>
      <c r="V18" s="52"/>
      <c r="W18" s="52"/>
      <c r="X18" s="70"/>
      <c r="Y18" s="67"/>
      <c r="Z18" s="52"/>
      <c r="AA18" s="52"/>
      <c r="AB18" s="52"/>
      <c r="AC18" s="70"/>
      <c r="AD18" s="67"/>
      <c r="AE18" s="52"/>
      <c r="AF18" s="52"/>
      <c r="AG18" s="52"/>
      <c r="AH18" s="123"/>
      <c r="AI18" s="67"/>
      <c r="AJ18" s="52"/>
      <c r="AK18" s="52"/>
      <c r="AL18" s="52"/>
      <c r="AM18" s="65"/>
      <c r="AN18" s="67"/>
      <c r="AO18" s="52"/>
      <c r="AP18" s="52"/>
      <c r="AQ18" s="52"/>
      <c r="AR18" s="65"/>
      <c r="AS18" s="67"/>
      <c r="AT18" s="52"/>
      <c r="AU18" s="52"/>
      <c r="AV18" s="52"/>
      <c r="AW18" s="65"/>
      <c r="AX18" s="56">
        <f>7+(1/6)*4</f>
        <v>7.666666666666667</v>
      </c>
      <c r="AY18" s="52">
        <v>1</v>
      </c>
      <c r="AZ18" s="52">
        <v>30</v>
      </c>
      <c r="BA18" s="52">
        <v>3</v>
      </c>
      <c r="BB18" s="65"/>
      <c r="BC18" s="67">
        <v>6</v>
      </c>
      <c r="BD18" s="52">
        <v>0</v>
      </c>
      <c r="BE18" s="52">
        <v>36</v>
      </c>
      <c r="BF18" s="52">
        <v>2</v>
      </c>
      <c r="BG18" s="65"/>
      <c r="BH18" s="67"/>
      <c r="BI18" s="52"/>
      <c r="BJ18" s="52"/>
      <c r="BK18" s="52"/>
      <c r="BL18" s="110"/>
      <c r="BM18" s="67">
        <v>4</v>
      </c>
      <c r="BN18" s="52">
        <v>0</v>
      </c>
      <c r="BO18" s="52">
        <v>16</v>
      </c>
      <c r="BP18" s="52">
        <v>0</v>
      </c>
      <c r="BQ18" s="110"/>
      <c r="BR18" s="67">
        <v>3</v>
      </c>
      <c r="BS18" s="52">
        <v>0</v>
      </c>
      <c r="BT18" s="52">
        <v>43</v>
      </c>
      <c r="BU18" s="52">
        <v>0</v>
      </c>
      <c r="BV18" s="110"/>
      <c r="BW18" s="67">
        <v>5</v>
      </c>
      <c r="BX18" s="52">
        <v>1</v>
      </c>
      <c r="BY18" s="52">
        <v>51</v>
      </c>
      <c r="BZ18" s="52">
        <v>2</v>
      </c>
      <c r="CA18" s="110">
        <v>2</v>
      </c>
      <c r="CB18" s="67"/>
      <c r="CC18" s="52"/>
      <c r="CD18" s="52"/>
      <c r="CE18" s="52"/>
      <c r="CF18" s="110"/>
      <c r="CG18" s="67"/>
      <c r="CH18" s="52"/>
      <c r="CI18" s="52"/>
      <c r="CJ18" s="52"/>
      <c r="CK18" s="110"/>
      <c r="CL18" s="67"/>
      <c r="CM18" s="52"/>
      <c r="CN18" s="52"/>
      <c r="CO18" s="52"/>
      <c r="CP18" s="110"/>
      <c r="CQ18" s="67"/>
      <c r="CR18" s="52"/>
      <c r="CS18" s="52"/>
      <c r="CT18" s="116"/>
      <c r="CU18" s="110"/>
      <c r="CV18" s="67"/>
      <c r="CW18" s="52"/>
      <c r="CX18" s="52"/>
      <c r="CY18" s="52"/>
      <c r="CZ18" s="70"/>
      <c r="DA18" s="67"/>
      <c r="DB18" s="52"/>
      <c r="DC18" s="52"/>
      <c r="DD18" s="52"/>
      <c r="DE18" s="70"/>
      <c r="DF18" s="67"/>
      <c r="DG18" s="52"/>
      <c r="DH18" s="52"/>
      <c r="DI18" s="52"/>
      <c r="DJ18" s="70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</row>
    <row r="19" spans="2:180" s="93" customFormat="1" ht="13.5" customHeight="1">
      <c r="B19" s="135" t="s">
        <v>172</v>
      </c>
      <c r="C19" s="143" t="s">
        <v>34</v>
      </c>
      <c r="D19" s="115">
        <v>2</v>
      </c>
      <c r="E19" s="116">
        <f t="shared" si="4"/>
        <v>7</v>
      </c>
      <c r="F19" s="116">
        <f t="shared" si="5"/>
        <v>0</v>
      </c>
      <c r="G19" s="116">
        <f t="shared" si="6"/>
        <v>55</v>
      </c>
      <c r="H19" s="116">
        <f t="shared" si="7"/>
        <v>2</v>
      </c>
      <c r="I19" s="117">
        <f t="shared" si="8"/>
        <v>3.5</v>
      </c>
      <c r="J19" s="117">
        <f t="shared" si="9"/>
        <v>7.857142857142857</v>
      </c>
      <c r="K19" s="118">
        <f t="shared" si="10"/>
        <v>27.5</v>
      </c>
      <c r="L19" s="119"/>
      <c r="M19" s="67">
        <v>3</v>
      </c>
      <c r="N19" s="52">
        <v>0</v>
      </c>
      <c r="O19" s="52">
        <v>11</v>
      </c>
      <c r="P19" s="52">
        <v>1</v>
      </c>
      <c r="Q19" s="73"/>
      <c r="R19" s="120">
        <f t="shared" si="11"/>
        <v>29</v>
      </c>
      <c r="S19" s="119"/>
      <c r="T19" s="67"/>
      <c r="U19" s="52"/>
      <c r="V19" s="52"/>
      <c r="W19" s="52"/>
      <c r="X19" s="70"/>
      <c r="Y19" s="67"/>
      <c r="Z19" s="52"/>
      <c r="AA19" s="52"/>
      <c r="AB19" s="52"/>
      <c r="AC19" s="70"/>
      <c r="AD19" s="67"/>
      <c r="AE19" s="52"/>
      <c r="AF19" s="52"/>
      <c r="AG19" s="52"/>
      <c r="AH19" s="123"/>
      <c r="AI19" s="67"/>
      <c r="AJ19" s="52"/>
      <c r="AK19" s="52"/>
      <c r="AL19" s="52"/>
      <c r="AM19" s="65"/>
      <c r="AN19" s="67"/>
      <c r="AO19" s="52"/>
      <c r="AP19" s="52"/>
      <c r="AQ19" s="52"/>
      <c r="AR19" s="65"/>
      <c r="AS19" s="67"/>
      <c r="AT19" s="52"/>
      <c r="AU19" s="52"/>
      <c r="AV19" s="52"/>
      <c r="AW19" s="65"/>
      <c r="AX19" s="67"/>
      <c r="AY19" s="52"/>
      <c r="AZ19" s="52"/>
      <c r="BA19" s="52"/>
      <c r="BB19" s="65"/>
      <c r="BC19" s="67"/>
      <c r="BD19" s="52"/>
      <c r="BE19" s="52"/>
      <c r="BF19" s="52"/>
      <c r="BG19" s="65"/>
      <c r="BH19" s="67"/>
      <c r="BI19" s="52"/>
      <c r="BJ19" s="52"/>
      <c r="BK19" s="52"/>
      <c r="BL19" s="110"/>
      <c r="BM19" s="67">
        <v>3</v>
      </c>
      <c r="BN19" s="52">
        <v>0</v>
      </c>
      <c r="BO19" s="52">
        <v>11</v>
      </c>
      <c r="BP19" s="52">
        <v>1</v>
      </c>
      <c r="BQ19" s="110"/>
      <c r="BR19" s="67">
        <v>4</v>
      </c>
      <c r="BS19" s="52">
        <v>0</v>
      </c>
      <c r="BT19" s="52">
        <v>44</v>
      </c>
      <c r="BU19" s="52">
        <v>1</v>
      </c>
      <c r="BV19" s="110"/>
      <c r="BW19" s="67"/>
      <c r="BX19" s="52"/>
      <c r="BY19" s="52"/>
      <c r="BZ19" s="52"/>
      <c r="CA19" s="110"/>
      <c r="CB19" s="67"/>
      <c r="CC19" s="52"/>
      <c r="CD19" s="52"/>
      <c r="CE19" s="52"/>
      <c r="CF19" s="110"/>
      <c r="CG19" s="67"/>
      <c r="CH19" s="52"/>
      <c r="CI19" s="52"/>
      <c r="CJ19" s="52"/>
      <c r="CK19" s="110"/>
      <c r="CL19" s="67"/>
      <c r="CM19" s="52"/>
      <c r="CN19" s="52"/>
      <c r="CO19" s="52"/>
      <c r="CP19" s="110"/>
      <c r="CQ19" s="67"/>
      <c r="CR19" s="52"/>
      <c r="CS19" s="52"/>
      <c r="CT19" s="116"/>
      <c r="CU19" s="110"/>
      <c r="CV19" s="67"/>
      <c r="CW19" s="52"/>
      <c r="CX19" s="52"/>
      <c r="CY19" s="52"/>
      <c r="CZ19" s="70"/>
      <c r="DA19" s="67"/>
      <c r="DB19" s="52"/>
      <c r="DC19" s="52"/>
      <c r="DD19" s="52"/>
      <c r="DE19" s="70"/>
      <c r="DF19" s="67"/>
      <c r="DG19" s="52"/>
      <c r="DH19" s="52"/>
      <c r="DI19" s="52"/>
      <c r="DJ19" s="70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</row>
    <row r="20" spans="2:180" s="93" customFormat="1" ht="13.5" customHeight="1">
      <c r="B20" s="135" t="s">
        <v>154</v>
      </c>
      <c r="C20" s="143" t="s">
        <v>38</v>
      </c>
      <c r="D20" s="115">
        <v>3</v>
      </c>
      <c r="E20" s="116">
        <f t="shared" si="4"/>
        <v>21</v>
      </c>
      <c r="F20" s="116">
        <f t="shared" si="5"/>
        <v>1</v>
      </c>
      <c r="G20" s="116">
        <f t="shared" si="6"/>
        <v>112</v>
      </c>
      <c r="H20" s="116">
        <f t="shared" si="7"/>
        <v>4</v>
      </c>
      <c r="I20" s="117">
        <f t="shared" si="8"/>
        <v>5.25</v>
      </c>
      <c r="J20" s="117">
        <f t="shared" si="9"/>
        <v>5.333333333333333</v>
      </c>
      <c r="K20" s="118">
        <f t="shared" si="10"/>
        <v>28</v>
      </c>
      <c r="L20" s="119"/>
      <c r="M20" s="67">
        <v>9</v>
      </c>
      <c r="N20" s="52">
        <v>1</v>
      </c>
      <c r="O20" s="52">
        <v>39</v>
      </c>
      <c r="P20" s="52">
        <v>4</v>
      </c>
      <c r="Q20" s="73"/>
      <c r="R20" s="120">
        <f t="shared" si="11"/>
        <v>57.6</v>
      </c>
      <c r="S20" s="119"/>
      <c r="T20" s="67"/>
      <c r="U20" s="52"/>
      <c r="V20" s="52"/>
      <c r="W20" s="52"/>
      <c r="X20" s="70"/>
      <c r="Y20" s="67"/>
      <c r="Z20" s="52"/>
      <c r="AA20" s="52"/>
      <c r="AB20" s="52"/>
      <c r="AC20" s="70"/>
      <c r="AD20" s="67"/>
      <c r="AE20" s="52"/>
      <c r="AF20" s="52"/>
      <c r="AG20" s="52"/>
      <c r="AH20" s="123"/>
      <c r="AI20" s="67"/>
      <c r="AJ20" s="52"/>
      <c r="AK20" s="52"/>
      <c r="AL20" s="52"/>
      <c r="AM20" s="65"/>
      <c r="AN20" s="67"/>
      <c r="AO20" s="52"/>
      <c r="AP20" s="52"/>
      <c r="AQ20" s="52"/>
      <c r="AR20" s="65"/>
      <c r="AS20" s="67"/>
      <c r="AT20" s="52"/>
      <c r="AU20" s="52"/>
      <c r="AV20" s="52"/>
      <c r="AW20" s="65"/>
      <c r="AX20" s="67"/>
      <c r="AY20" s="52"/>
      <c r="AZ20" s="52"/>
      <c r="BA20" s="52"/>
      <c r="BB20" s="65"/>
      <c r="BC20" s="67">
        <v>5</v>
      </c>
      <c r="BD20" s="52">
        <v>0</v>
      </c>
      <c r="BE20" s="52">
        <v>33</v>
      </c>
      <c r="BF20" s="52">
        <v>0</v>
      </c>
      <c r="BG20" s="65"/>
      <c r="BH20" s="67"/>
      <c r="BI20" s="52"/>
      <c r="BJ20" s="52"/>
      <c r="BK20" s="52"/>
      <c r="BL20" s="110"/>
      <c r="BM20" s="67"/>
      <c r="BN20" s="52"/>
      <c r="BO20" s="52"/>
      <c r="BP20" s="52"/>
      <c r="BQ20" s="110"/>
      <c r="BR20" s="67"/>
      <c r="BS20" s="52"/>
      <c r="BT20" s="52"/>
      <c r="BU20" s="52"/>
      <c r="BV20" s="110"/>
      <c r="BW20" s="67"/>
      <c r="BX20" s="52"/>
      <c r="BY20" s="52"/>
      <c r="BZ20" s="52"/>
      <c r="CA20" s="110"/>
      <c r="CB20" s="67">
        <v>9</v>
      </c>
      <c r="CC20" s="52">
        <v>1</v>
      </c>
      <c r="CD20" s="52">
        <v>39</v>
      </c>
      <c r="CE20" s="52">
        <v>4</v>
      </c>
      <c r="CF20" s="110"/>
      <c r="CG20" s="67"/>
      <c r="CH20" s="52"/>
      <c r="CI20" s="52"/>
      <c r="CJ20" s="52"/>
      <c r="CK20" s="110"/>
      <c r="CL20" s="67"/>
      <c r="CM20" s="52"/>
      <c r="CN20" s="52"/>
      <c r="CO20" s="52"/>
      <c r="CP20" s="110"/>
      <c r="CQ20" s="67"/>
      <c r="CR20" s="52"/>
      <c r="CS20" s="52"/>
      <c r="CT20" s="116"/>
      <c r="CU20" s="110"/>
      <c r="CV20" s="67"/>
      <c r="CW20" s="52"/>
      <c r="CX20" s="52"/>
      <c r="CY20" s="52"/>
      <c r="CZ20" s="70"/>
      <c r="DA20" s="67"/>
      <c r="DB20" s="52"/>
      <c r="DC20" s="52"/>
      <c r="DD20" s="52"/>
      <c r="DE20" s="70"/>
      <c r="DF20" s="67">
        <v>7</v>
      </c>
      <c r="DG20" s="52">
        <v>0</v>
      </c>
      <c r="DH20" s="52">
        <v>40</v>
      </c>
      <c r="DI20" s="52">
        <v>0</v>
      </c>
      <c r="DJ20" s="70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</row>
    <row r="21" spans="2:180" s="93" customFormat="1" ht="13.5" customHeight="1">
      <c r="B21" s="135" t="s">
        <v>152</v>
      </c>
      <c r="C21" s="143" t="s">
        <v>38</v>
      </c>
      <c r="D21" s="115">
        <v>4</v>
      </c>
      <c r="E21" s="116">
        <f t="shared" si="4"/>
        <v>12</v>
      </c>
      <c r="F21" s="116">
        <f t="shared" si="5"/>
        <v>1</v>
      </c>
      <c r="G21" s="116">
        <f t="shared" si="6"/>
        <v>57</v>
      </c>
      <c r="H21" s="116">
        <f t="shared" si="7"/>
        <v>2</v>
      </c>
      <c r="I21" s="117">
        <f t="shared" si="8"/>
        <v>6</v>
      </c>
      <c r="J21" s="117">
        <f t="shared" si="9"/>
        <v>4.75</v>
      </c>
      <c r="K21" s="118">
        <f t="shared" si="10"/>
        <v>28.5</v>
      </c>
      <c r="L21" s="119"/>
      <c r="M21" s="67">
        <v>3</v>
      </c>
      <c r="N21" s="52">
        <v>1</v>
      </c>
      <c r="O21" s="52">
        <v>19</v>
      </c>
      <c r="P21" s="52">
        <v>1</v>
      </c>
      <c r="Q21" s="73"/>
      <c r="R21" s="120">
        <f t="shared" si="11"/>
        <v>28.6</v>
      </c>
      <c r="S21" s="119"/>
      <c r="T21" s="67"/>
      <c r="U21" s="52"/>
      <c r="V21" s="52"/>
      <c r="W21" s="52"/>
      <c r="X21" s="70"/>
      <c r="Y21" s="67"/>
      <c r="Z21" s="52"/>
      <c r="AA21" s="52"/>
      <c r="AB21" s="52"/>
      <c r="AC21" s="70"/>
      <c r="AD21" s="67"/>
      <c r="AE21" s="52"/>
      <c r="AF21" s="52"/>
      <c r="AG21" s="52"/>
      <c r="AH21" s="123"/>
      <c r="AI21" s="67"/>
      <c r="AJ21" s="52"/>
      <c r="AK21" s="52"/>
      <c r="AL21" s="52"/>
      <c r="AM21" s="65"/>
      <c r="AN21" s="67"/>
      <c r="AO21" s="52"/>
      <c r="AP21" s="52"/>
      <c r="AQ21" s="52"/>
      <c r="AR21" s="65"/>
      <c r="AS21" s="67"/>
      <c r="AT21" s="52"/>
      <c r="AU21" s="52"/>
      <c r="AV21" s="52"/>
      <c r="AW21" s="65"/>
      <c r="AX21" s="67"/>
      <c r="AY21" s="52"/>
      <c r="AZ21" s="52"/>
      <c r="BA21" s="52"/>
      <c r="BB21" s="65"/>
      <c r="BC21" s="67"/>
      <c r="BD21" s="52"/>
      <c r="BE21" s="52"/>
      <c r="BF21" s="52"/>
      <c r="BG21" s="65"/>
      <c r="BH21" s="67">
        <v>5</v>
      </c>
      <c r="BI21" s="52">
        <v>0</v>
      </c>
      <c r="BJ21" s="52">
        <v>17</v>
      </c>
      <c r="BK21" s="52">
        <v>0</v>
      </c>
      <c r="BL21" s="110"/>
      <c r="BM21" s="67">
        <v>4</v>
      </c>
      <c r="BN21" s="52">
        <v>0</v>
      </c>
      <c r="BO21" s="52">
        <v>21</v>
      </c>
      <c r="BP21" s="52">
        <v>1</v>
      </c>
      <c r="BQ21" s="110"/>
      <c r="BR21" s="67">
        <v>3</v>
      </c>
      <c r="BS21" s="52">
        <v>1</v>
      </c>
      <c r="BT21" s="52">
        <v>19</v>
      </c>
      <c r="BU21" s="52">
        <v>1</v>
      </c>
      <c r="BV21" s="110"/>
      <c r="BW21" s="67"/>
      <c r="BX21" s="52"/>
      <c r="BY21" s="52"/>
      <c r="BZ21" s="52"/>
      <c r="CA21" s="110"/>
      <c r="CB21" s="67"/>
      <c r="CC21" s="52"/>
      <c r="CD21" s="52"/>
      <c r="CE21" s="52"/>
      <c r="CF21" s="110"/>
      <c r="CG21" s="67"/>
      <c r="CH21" s="52"/>
      <c r="CI21" s="52"/>
      <c r="CJ21" s="52"/>
      <c r="CK21" s="110"/>
      <c r="CL21" s="67"/>
      <c r="CM21" s="52"/>
      <c r="CN21" s="52"/>
      <c r="CO21" s="52"/>
      <c r="CP21" s="110"/>
      <c r="CQ21" s="67"/>
      <c r="CR21" s="52"/>
      <c r="CS21" s="52"/>
      <c r="CT21" s="116"/>
      <c r="CU21" s="110"/>
      <c r="CV21" s="67"/>
      <c r="CW21" s="52"/>
      <c r="CX21" s="52"/>
      <c r="CY21" s="52"/>
      <c r="CZ21" s="70"/>
      <c r="DA21" s="67"/>
      <c r="DB21" s="52"/>
      <c r="DC21" s="52"/>
      <c r="DD21" s="52"/>
      <c r="DE21" s="70"/>
      <c r="DF21" s="67"/>
      <c r="DG21" s="52"/>
      <c r="DH21" s="52"/>
      <c r="DI21" s="52"/>
      <c r="DJ21" s="70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</row>
    <row r="22" spans="2:180" s="93" customFormat="1" ht="13.5" customHeight="1">
      <c r="B22" s="135" t="s">
        <v>164</v>
      </c>
      <c r="C22" s="143"/>
      <c r="D22" s="115">
        <v>3</v>
      </c>
      <c r="E22" s="116">
        <f t="shared" si="4"/>
        <v>17.666666666666668</v>
      </c>
      <c r="F22" s="116">
        <f t="shared" si="5"/>
        <v>2</v>
      </c>
      <c r="G22" s="116">
        <f t="shared" si="6"/>
        <v>99</v>
      </c>
      <c r="H22" s="116">
        <f t="shared" si="7"/>
        <v>5</v>
      </c>
      <c r="I22" s="117">
        <f t="shared" si="8"/>
        <v>3.5333333333333337</v>
      </c>
      <c r="J22" s="117">
        <f t="shared" si="9"/>
        <v>5.60377358490566</v>
      </c>
      <c r="K22" s="118">
        <f t="shared" si="10"/>
        <v>19.8</v>
      </c>
      <c r="L22" s="119"/>
      <c r="M22" s="67">
        <v>7</v>
      </c>
      <c r="N22" s="52">
        <v>0</v>
      </c>
      <c r="O22" s="52">
        <v>40</v>
      </c>
      <c r="P22" s="52">
        <v>3</v>
      </c>
      <c r="Q22" s="73"/>
      <c r="R22" s="120">
        <f t="shared" si="11"/>
        <v>80.2</v>
      </c>
      <c r="S22" s="119"/>
      <c r="T22" s="67"/>
      <c r="U22" s="52"/>
      <c r="V22" s="52"/>
      <c r="W22" s="52"/>
      <c r="X22" s="70"/>
      <c r="Y22" s="67"/>
      <c r="Z22" s="52"/>
      <c r="AA22" s="52"/>
      <c r="AB22" s="52"/>
      <c r="AC22" s="70"/>
      <c r="AD22" s="67">
        <v>7</v>
      </c>
      <c r="AE22" s="52">
        <v>0</v>
      </c>
      <c r="AF22" s="52">
        <v>40</v>
      </c>
      <c r="AG22" s="52">
        <v>3</v>
      </c>
      <c r="AH22" s="123"/>
      <c r="AI22" s="67"/>
      <c r="AJ22" s="52"/>
      <c r="AK22" s="52"/>
      <c r="AL22" s="52"/>
      <c r="AM22" s="65"/>
      <c r="AN22" s="67">
        <v>5</v>
      </c>
      <c r="AO22" s="52">
        <v>2</v>
      </c>
      <c r="AP22" s="52">
        <v>19</v>
      </c>
      <c r="AQ22" s="52">
        <v>1</v>
      </c>
      <c r="AR22" s="65"/>
      <c r="AS22" s="67"/>
      <c r="AT22" s="52"/>
      <c r="AU22" s="52"/>
      <c r="AV22" s="52"/>
      <c r="AW22" s="65"/>
      <c r="AX22" s="67"/>
      <c r="AY22" s="52"/>
      <c r="AZ22" s="52"/>
      <c r="BA22" s="52"/>
      <c r="BB22" s="65"/>
      <c r="BC22" s="56">
        <f>5+(1/6)*4</f>
        <v>5.666666666666667</v>
      </c>
      <c r="BD22" s="52">
        <v>0</v>
      </c>
      <c r="BE22" s="52">
        <v>40</v>
      </c>
      <c r="BF22" s="52">
        <v>1</v>
      </c>
      <c r="BG22" s="65"/>
      <c r="BH22" s="67"/>
      <c r="BI22" s="52"/>
      <c r="BJ22" s="52"/>
      <c r="BK22" s="52"/>
      <c r="BL22" s="110"/>
      <c r="BM22" s="67"/>
      <c r="BN22" s="52"/>
      <c r="BO22" s="52"/>
      <c r="BP22" s="52"/>
      <c r="BQ22" s="110"/>
      <c r="BR22" s="67"/>
      <c r="BS22" s="52"/>
      <c r="BT22" s="52"/>
      <c r="BU22" s="52"/>
      <c r="BV22" s="110"/>
      <c r="BW22" s="67"/>
      <c r="BX22" s="52"/>
      <c r="BY22" s="52"/>
      <c r="BZ22" s="52"/>
      <c r="CA22" s="110"/>
      <c r="CB22" s="67"/>
      <c r="CC22" s="52"/>
      <c r="CD22" s="52"/>
      <c r="CE22" s="52"/>
      <c r="CF22" s="110"/>
      <c r="CG22" s="67"/>
      <c r="CH22" s="52"/>
      <c r="CI22" s="52"/>
      <c r="CJ22" s="52"/>
      <c r="CK22" s="110"/>
      <c r="CL22" s="67"/>
      <c r="CM22" s="52"/>
      <c r="CN22" s="52"/>
      <c r="CO22" s="52"/>
      <c r="CP22" s="110"/>
      <c r="CQ22" s="67"/>
      <c r="CR22" s="52"/>
      <c r="CS22" s="52"/>
      <c r="CT22" s="116"/>
      <c r="CU22" s="110"/>
      <c r="CV22" s="67"/>
      <c r="CW22" s="52"/>
      <c r="CX22" s="52"/>
      <c r="CY22" s="52"/>
      <c r="CZ22" s="70"/>
      <c r="DA22" s="67"/>
      <c r="DB22" s="52"/>
      <c r="DC22" s="52"/>
      <c r="DD22" s="52"/>
      <c r="DE22" s="70"/>
      <c r="DF22" s="67"/>
      <c r="DG22" s="52"/>
      <c r="DH22" s="52"/>
      <c r="DI22" s="52"/>
      <c r="DJ22" s="70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</row>
    <row r="23" spans="2:180" s="93" customFormat="1" ht="13.5" customHeight="1">
      <c r="B23" s="135" t="s">
        <v>176</v>
      </c>
      <c r="C23" s="143" t="s">
        <v>38</v>
      </c>
      <c r="D23" s="115">
        <v>2</v>
      </c>
      <c r="E23" s="116">
        <f>SUM(T23,Y23,AD23,AI23,AN23,AX23,AS23,BC23,BH23,BM23,BR23,BW23,CB23,CG23,CL23,CQ23,CV23,DA23,DF23,DK23,DP23,DU23,DZ23,EE23,EJ23,EO23)</f>
        <v>4</v>
      </c>
      <c r="F23" s="116">
        <f>SUM(U23,Z23,AE23,AJ23,AO23,AY23,AT23,BD23,BI23,BN23,BS23,BX23,CC23,CH23,CM23,CR23,CW23,DB23,DG23,DL23,DQ23,DV23,EA23,EF23,EK23,EP23)</f>
        <v>0</v>
      </c>
      <c r="G23" s="116">
        <f>SUM(V23,AA23,AF23,AK23,AP23,AZ23,AU23,BE23,BJ23,BO23,BT23,BY23,CD23,CI23,CN23,CS23,CX23,DC23,DH23,DM23,DR23,DW23,EB23,EG23,EL23,EQ23)</f>
        <v>28</v>
      </c>
      <c r="H23" s="116">
        <f>SUM(W23,AB23,AG23,AL23,AQ23,BA23,AV23,BF23,BK23,BP23,BU23,BZ23,CE23,CJ23,CO23,CT23,CY23,DD23,DI23,DN23,DS23,DX23,EC23,EH23,EM23,ER23)</f>
        <v>0</v>
      </c>
      <c r="I23" s="117" t="str">
        <f>IF(H23=0,"-",E23/H23)</f>
        <v>-</v>
      </c>
      <c r="J23" s="117">
        <f>IF(E23=0,"-",G23/E23)</f>
        <v>7</v>
      </c>
      <c r="K23" s="118" t="str">
        <f>IF(H23=0,"-",G23/H23)</f>
        <v>-</v>
      </c>
      <c r="L23" s="119"/>
      <c r="M23" s="67">
        <v>4</v>
      </c>
      <c r="N23" s="52">
        <v>0</v>
      </c>
      <c r="O23" s="52">
        <v>28</v>
      </c>
      <c r="P23" s="52">
        <v>0</v>
      </c>
      <c r="Q23" s="73"/>
      <c r="R23" s="120">
        <f t="shared" si="11"/>
        <v>-5.6</v>
      </c>
      <c r="S23" s="119"/>
      <c r="T23" s="67"/>
      <c r="U23" s="52"/>
      <c r="V23" s="52"/>
      <c r="W23" s="52"/>
      <c r="X23" s="70"/>
      <c r="Y23" s="67"/>
      <c r="Z23" s="52"/>
      <c r="AA23" s="52"/>
      <c r="AB23" s="52"/>
      <c r="AC23" s="70"/>
      <c r="AD23" s="67">
        <v>4</v>
      </c>
      <c r="AE23" s="52">
        <v>0</v>
      </c>
      <c r="AF23" s="52">
        <v>28</v>
      </c>
      <c r="AG23" s="52">
        <v>0</v>
      </c>
      <c r="AH23" s="123"/>
      <c r="AI23" s="67"/>
      <c r="AJ23" s="52"/>
      <c r="AK23" s="52"/>
      <c r="AL23" s="52"/>
      <c r="AM23" s="65"/>
      <c r="AN23" s="67"/>
      <c r="AO23" s="52"/>
      <c r="AP23" s="52"/>
      <c r="AQ23" s="52"/>
      <c r="AR23" s="65"/>
      <c r="AS23" s="67"/>
      <c r="AT23" s="52"/>
      <c r="AU23" s="52"/>
      <c r="AV23" s="52"/>
      <c r="AW23" s="65"/>
      <c r="AX23" s="67"/>
      <c r="AY23" s="52"/>
      <c r="AZ23" s="52"/>
      <c r="BA23" s="52"/>
      <c r="BB23" s="65"/>
      <c r="BC23" s="56"/>
      <c r="BD23" s="52"/>
      <c r="BE23" s="52"/>
      <c r="BF23" s="52"/>
      <c r="BG23" s="65"/>
      <c r="BH23" s="67"/>
      <c r="BI23" s="52"/>
      <c r="BJ23" s="52"/>
      <c r="BK23" s="52"/>
      <c r="BL23" s="110"/>
      <c r="BM23" s="67"/>
      <c r="BN23" s="52"/>
      <c r="BO23" s="52"/>
      <c r="BP23" s="52"/>
      <c r="BQ23" s="110"/>
      <c r="BR23" s="67"/>
      <c r="BS23" s="52"/>
      <c r="BT23" s="52"/>
      <c r="BU23" s="52"/>
      <c r="BV23" s="110"/>
      <c r="BW23" s="67"/>
      <c r="BX23" s="52"/>
      <c r="BY23" s="52"/>
      <c r="BZ23" s="52"/>
      <c r="CA23" s="110"/>
      <c r="CB23" s="67"/>
      <c r="CC23" s="52"/>
      <c r="CD23" s="52"/>
      <c r="CE23" s="52"/>
      <c r="CF23" s="110"/>
      <c r="CG23" s="67"/>
      <c r="CH23" s="52"/>
      <c r="CI23" s="52"/>
      <c r="CJ23" s="52"/>
      <c r="CK23" s="110"/>
      <c r="CL23" s="67"/>
      <c r="CM23" s="52"/>
      <c r="CN23" s="52"/>
      <c r="CO23" s="52"/>
      <c r="CP23" s="110"/>
      <c r="CQ23" s="67"/>
      <c r="CR23" s="52"/>
      <c r="CS23" s="52"/>
      <c r="CT23" s="116"/>
      <c r="CU23" s="110"/>
      <c r="CV23" s="67"/>
      <c r="CW23" s="52"/>
      <c r="CX23" s="52"/>
      <c r="CY23" s="52"/>
      <c r="CZ23" s="70"/>
      <c r="DA23" s="67"/>
      <c r="DB23" s="52"/>
      <c r="DC23" s="52"/>
      <c r="DD23" s="52"/>
      <c r="DE23" s="70"/>
      <c r="DF23" s="67"/>
      <c r="DG23" s="52"/>
      <c r="DH23" s="52"/>
      <c r="DI23" s="52"/>
      <c r="DJ23" s="70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</row>
    <row r="24" spans="2:180" s="93" customFormat="1" ht="13.5" customHeight="1">
      <c r="B24" s="135" t="s">
        <v>163</v>
      </c>
      <c r="C24" s="143"/>
      <c r="D24" s="115">
        <v>2</v>
      </c>
      <c r="E24" s="116">
        <f>SUM(T24,Y24,AD24,AI24,AN24,AX24,AS24,BC24,BH24,BM24,BR24,BW24,CB24,CG24,CL24,CQ24,CV24,DA24,DF24,DK24,DP24,DU24,DZ24,EE24,EJ24,EO24)</f>
        <v>7</v>
      </c>
      <c r="F24" s="116">
        <f>SUM(U24,Z24,AE24,AJ24,AO24,AY24,AT24,BD24,BI24,BN24,BS24,BX24,CC24,CH24,CM24,CR24,CW24,DB24,DG24,DL24,DQ24,DV24,EA24,EF24,EK24,EP24)</f>
        <v>0</v>
      </c>
      <c r="G24" s="116">
        <f>SUM(V24,AA24,AF24,AK24,AP24,AZ24,AU24,BE24,BJ24,BO24,BT24,BY24,CD24,CI24,CN24,CS24,CX24,DC24,DH24,DM24,DR24,DW24,EB24,EG24,EL24,EQ24)</f>
        <v>44</v>
      </c>
      <c r="H24" s="116">
        <f>SUM(W24,AB24,AG24,AL24,AQ24,BA24,AV24,BF24,BK24,BP24,BU24,BZ24,CE24,CJ24,CO24,CT24,CY24,DD24,DI24,DN24,DS24,DX24,EC24,EH24,EM24,ER24)</f>
        <v>0</v>
      </c>
      <c r="I24" s="117" t="str">
        <f>IF(H24=0,"-",E24/H24)</f>
        <v>-</v>
      </c>
      <c r="J24" s="117">
        <f>IF(E24=0,"-",G24/E24)</f>
        <v>6.285714285714286</v>
      </c>
      <c r="K24" s="118" t="str">
        <f>IF(H24=0,"-",G24/H24)</f>
        <v>-</v>
      </c>
      <c r="L24" s="119"/>
      <c r="M24" s="67">
        <v>7</v>
      </c>
      <c r="N24" s="52">
        <v>0</v>
      </c>
      <c r="O24" s="52">
        <v>44</v>
      </c>
      <c r="P24" s="52">
        <v>0</v>
      </c>
      <c r="Q24" s="73"/>
      <c r="R24" s="120">
        <f t="shared" si="11"/>
        <v>-8.8</v>
      </c>
      <c r="S24" s="119"/>
      <c r="T24" s="67"/>
      <c r="U24" s="52"/>
      <c r="V24" s="52"/>
      <c r="W24" s="52"/>
      <c r="X24" s="70"/>
      <c r="Y24" s="67"/>
      <c r="Z24" s="52"/>
      <c r="AA24" s="52"/>
      <c r="AB24" s="52"/>
      <c r="AC24" s="70"/>
      <c r="AD24" s="67">
        <v>7</v>
      </c>
      <c r="AE24" s="52">
        <v>0</v>
      </c>
      <c r="AF24" s="52">
        <v>44</v>
      </c>
      <c r="AG24" s="52">
        <v>0</v>
      </c>
      <c r="AH24" s="123"/>
      <c r="AI24" s="67"/>
      <c r="AJ24" s="52"/>
      <c r="AK24" s="52"/>
      <c r="AL24" s="52"/>
      <c r="AM24" s="65"/>
      <c r="AN24" s="67"/>
      <c r="AO24" s="52"/>
      <c r="AP24" s="52"/>
      <c r="AQ24" s="52"/>
      <c r="AR24" s="65"/>
      <c r="AS24" s="67"/>
      <c r="AT24" s="52"/>
      <c r="AU24" s="52"/>
      <c r="AV24" s="52"/>
      <c r="AW24" s="65"/>
      <c r="AX24" s="67"/>
      <c r="AY24" s="52"/>
      <c r="AZ24" s="52"/>
      <c r="BA24" s="52"/>
      <c r="BB24" s="65"/>
      <c r="BC24" s="56"/>
      <c r="BD24" s="52"/>
      <c r="BE24" s="52"/>
      <c r="BF24" s="52"/>
      <c r="BG24" s="65"/>
      <c r="BH24" s="67"/>
      <c r="BI24" s="52"/>
      <c r="BJ24" s="52"/>
      <c r="BK24" s="52"/>
      <c r="BL24" s="110"/>
      <c r="BM24" s="67"/>
      <c r="BN24" s="52"/>
      <c r="BO24" s="52"/>
      <c r="BP24" s="52"/>
      <c r="BQ24" s="110"/>
      <c r="BR24" s="67"/>
      <c r="BS24" s="52"/>
      <c r="BT24" s="52"/>
      <c r="BU24" s="52"/>
      <c r="BV24" s="110"/>
      <c r="BW24" s="67"/>
      <c r="BX24" s="52"/>
      <c r="BY24" s="52"/>
      <c r="BZ24" s="52"/>
      <c r="CA24" s="110"/>
      <c r="CB24" s="67"/>
      <c r="CC24" s="52"/>
      <c r="CD24" s="52"/>
      <c r="CE24" s="52"/>
      <c r="CF24" s="110"/>
      <c r="CG24" s="67"/>
      <c r="CH24" s="52"/>
      <c r="CI24" s="52"/>
      <c r="CJ24" s="52"/>
      <c r="CK24" s="110"/>
      <c r="CL24" s="67"/>
      <c r="CM24" s="52"/>
      <c r="CN24" s="52"/>
      <c r="CO24" s="52"/>
      <c r="CP24" s="110"/>
      <c r="CQ24" s="67"/>
      <c r="CR24" s="52"/>
      <c r="CS24" s="52"/>
      <c r="CT24" s="116"/>
      <c r="CU24" s="110"/>
      <c r="CV24" s="67"/>
      <c r="CW24" s="52"/>
      <c r="CX24" s="52"/>
      <c r="CY24" s="52"/>
      <c r="CZ24" s="70"/>
      <c r="DA24" s="67"/>
      <c r="DB24" s="52"/>
      <c r="DC24" s="52"/>
      <c r="DD24" s="52"/>
      <c r="DE24" s="70"/>
      <c r="DF24" s="67"/>
      <c r="DG24" s="52"/>
      <c r="DH24" s="52"/>
      <c r="DI24" s="52"/>
      <c r="DJ24" s="70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</row>
    <row r="25" spans="2:180" s="93" customFormat="1" ht="13.5" customHeight="1">
      <c r="B25" s="135" t="s">
        <v>167</v>
      </c>
      <c r="C25" s="227"/>
      <c r="D25" s="115">
        <v>2</v>
      </c>
      <c r="E25" s="116">
        <f>SUM(T25,Y25,AD25,AI25,AN25,AX25,AS25,BC25,BH25,BM25,BR25,BW25,CB25,CG25,CL25,CQ25,CV25,DA25,DF25,DK25,DP25,DU25,DZ25,EE25,EJ25,EO25)</f>
        <v>7</v>
      </c>
      <c r="F25" s="116">
        <f>SUM(U25,Z25,AE25,AJ25,AO25,AY25,AT25,BD25,BI25,BN25,BS25,BX25,CC25,CH25,CM25,CR25,CW25,DB25,DG25,DL25,DQ25,DV25,EA25,EF25,EK25,EP25)</f>
        <v>1</v>
      </c>
      <c r="G25" s="116">
        <f>SUM(V25,AA25,AF25,AK25,AP25,AZ25,AU25,BE25,BJ25,BO25,BT25,BY25,CD25,CI25,CN25,CS25,CX25,DC25,DH25,DM25,DR25,DW25,EB25,EG25,EL25,EQ25)</f>
        <v>21</v>
      </c>
      <c r="H25" s="116">
        <f>SUM(W25,AB25,AG25,AL25,AQ25,BA25,AV25,BF25,BK25,BP25,BU25,BZ25,CE25,CJ25,CO25,CT25,CY25,DD25,DI25,DN25,DS25,DX25,EC25,EH25,EM25,ER25)</f>
        <v>0</v>
      </c>
      <c r="I25" s="117" t="str">
        <f>IF(H25=0,"-",E25/H25)</f>
        <v>-</v>
      </c>
      <c r="J25" s="117">
        <f>IF(E25=0,"-",G25/E25)</f>
        <v>3</v>
      </c>
      <c r="K25" s="118" t="str">
        <f>IF(H25=0,"-",G25/H25)</f>
        <v>-</v>
      </c>
      <c r="L25" s="119"/>
      <c r="M25" s="67">
        <v>7</v>
      </c>
      <c r="N25" s="52">
        <v>1</v>
      </c>
      <c r="O25" s="52">
        <v>21</v>
      </c>
      <c r="P25" s="52">
        <v>0</v>
      </c>
      <c r="Q25" s="73"/>
      <c r="R25" s="120">
        <f t="shared" si="11"/>
        <v>-4.2</v>
      </c>
      <c r="S25" s="119"/>
      <c r="T25" s="67"/>
      <c r="U25" s="52"/>
      <c r="V25" s="52"/>
      <c r="W25" s="52"/>
      <c r="X25" s="70"/>
      <c r="Y25" s="67"/>
      <c r="Z25" s="52"/>
      <c r="AA25" s="52"/>
      <c r="AB25" s="52"/>
      <c r="AC25" s="70"/>
      <c r="AD25" s="67">
        <v>7</v>
      </c>
      <c r="AE25" s="52">
        <v>1</v>
      </c>
      <c r="AF25" s="52">
        <v>21</v>
      </c>
      <c r="AG25" s="52">
        <v>0</v>
      </c>
      <c r="AH25" s="123"/>
      <c r="AI25" s="67"/>
      <c r="AJ25" s="52"/>
      <c r="AK25" s="52"/>
      <c r="AL25" s="52"/>
      <c r="AM25" s="65"/>
      <c r="AN25" s="67"/>
      <c r="AO25" s="52"/>
      <c r="AP25" s="52"/>
      <c r="AQ25" s="52"/>
      <c r="AR25" s="65"/>
      <c r="AS25" s="67"/>
      <c r="AT25" s="52"/>
      <c r="AU25" s="52"/>
      <c r="AV25" s="52"/>
      <c r="AW25" s="65"/>
      <c r="AX25" s="67"/>
      <c r="AY25" s="52"/>
      <c r="AZ25" s="52"/>
      <c r="BA25" s="52"/>
      <c r="BB25" s="65"/>
      <c r="BC25" s="56"/>
      <c r="BD25" s="52"/>
      <c r="BE25" s="52"/>
      <c r="BF25" s="52"/>
      <c r="BG25" s="65"/>
      <c r="BH25" s="67"/>
      <c r="BI25" s="52"/>
      <c r="BJ25" s="52"/>
      <c r="BK25" s="52"/>
      <c r="BL25" s="110"/>
      <c r="BM25" s="67"/>
      <c r="BN25" s="52"/>
      <c r="BO25" s="52"/>
      <c r="BP25" s="52"/>
      <c r="BQ25" s="110"/>
      <c r="BR25" s="67"/>
      <c r="BS25" s="52"/>
      <c r="BT25" s="52"/>
      <c r="BU25" s="52"/>
      <c r="BV25" s="110"/>
      <c r="BW25" s="67"/>
      <c r="BX25" s="52"/>
      <c r="BY25" s="52"/>
      <c r="BZ25" s="52"/>
      <c r="CA25" s="110"/>
      <c r="CB25" s="67"/>
      <c r="CC25" s="52"/>
      <c r="CD25" s="52"/>
      <c r="CE25" s="52"/>
      <c r="CF25" s="110"/>
      <c r="CG25" s="67"/>
      <c r="CH25" s="52"/>
      <c r="CI25" s="52"/>
      <c r="CJ25" s="52"/>
      <c r="CK25" s="110"/>
      <c r="CL25" s="67"/>
      <c r="CM25" s="52"/>
      <c r="CN25" s="52"/>
      <c r="CO25" s="52"/>
      <c r="CP25" s="110"/>
      <c r="CQ25" s="67"/>
      <c r="CR25" s="52"/>
      <c r="CS25" s="52"/>
      <c r="CT25" s="116"/>
      <c r="CU25" s="110"/>
      <c r="CV25" s="67"/>
      <c r="CW25" s="52"/>
      <c r="CX25" s="52"/>
      <c r="CY25" s="52"/>
      <c r="CZ25" s="70"/>
      <c r="DA25" s="67"/>
      <c r="DB25" s="52"/>
      <c r="DC25" s="52"/>
      <c r="DD25" s="52"/>
      <c r="DE25" s="70"/>
      <c r="DF25" s="67"/>
      <c r="DG25" s="52"/>
      <c r="DH25" s="52"/>
      <c r="DI25" s="52"/>
      <c r="DJ25" s="70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</row>
    <row r="26" spans="2:180" s="93" customFormat="1" ht="13.5" customHeight="1">
      <c r="B26" s="135" t="s">
        <v>33</v>
      </c>
      <c r="C26" s="143" t="s">
        <v>34</v>
      </c>
      <c r="D26" s="115">
        <v>9</v>
      </c>
      <c r="E26" s="116">
        <f t="shared" si="4"/>
        <v>8</v>
      </c>
      <c r="F26" s="116">
        <f t="shared" si="5"/>
        <v>0</v>
      </c>
      <c r="G26" s="116">
        <f t="shared" si="6"/>
        <v>30</v>
      </c>
      <c r="H26" s="116">
        <f t="shared" si="7"/>
        <v>1</v>
      </c>
      <c r="I26" s="117">
        <f t="shared" si="8"/>
        <v>8</v>
      </c>
      <c r="J26" s="117">
        <f t="shared" si="9"/>
        <v>3.75</v>
      </c>
      <c r="K26" s="118">
        <f t="shared" si="10"/>
        <v>30</v>
      </c>
      <c r="L26" s="119"/>
      <c r="M26" s="67">
        <v>3</v>
      </c>
      <c r="N26" s="52">
        <v>0</v>
      </c>
      <c r="O26" s="52">
        <v>8</v>
      </c>
      <c r="P26" s="52">
        <v>1</v>
      </c>
      <c r="Q26" s="73"/>
      <c r="R26" s="120">
        <f t="shared" si="11"/>
        <v>14</v>
      </c>
      <c r="S26" s="119"/>
      <c r="T26" s="67"/>
      <c r="U26" s="52"/>
      <c r="V26" s="52"/>
      <c r="W26" s="52"/>
      <c r="X26" s="70"/>
      <c r="Y26" s="67"/>
      <c r="Z26" s="52"/>
      <c r="AA26" s="52"/>
      <c r="AB26" s="52"/>
      <c r="AC26" s="70"/>
      <c r="AD26" s="67"/>
      <c r="AE26" s="52"/>
      <c r="AF26" s="52"/>
      <c r="AG26" s="52"/>
      <c r="AH26" s="123"/>
      <c r="AI26" s="67"/>
      <c r="AJ26" s="52"/>
      <c r="AK26" s="52"/>
      <c r="AL26" s="52"/>
      <c r="AM26" s="65"/>
      <c r="AN26" s="67"/>
      <c r="AO26" s="52"/>
      <c r="AP26" s="52"/>
      <c r="AQ26" s="52"/>
      <c r="AR26" s="65"/>
      <c r="AS26" s="67"/>
      <c r="AT26" s="52"/>
      <c r="AU26" s="52"/>
      <c r="AV26" s="52"/>
      <c r="AW26" s="65"/>
      <c r="AX26" s="67">
        <v>3</v>
      </c>
      <c r="AY26" s="52">
        <v>0</v>
      </c>
      <c r="AZ26" s="52">
        <v>8</v>
      </c>
      <c r="BA26" s="52">
        <v>1</v>
      </c>
      <c r="BB26" s="65"/>
      <c r="BC26" s="67"/>
      <c r="BD26" s="52"/>
      <c r="BE26" s="52"/>
      <c r="BF26" s="52"/>
      <c r="BG26" s="65"/>
      <c r="BH26" s="67">
        <v>5</v>
      </c>
      <c r="BI26" s="52">
        <v>0</v>
      </c>
      <c r="BJ26" s="52">
        <v>22</v>
      </c>
      <c r="BK26" s="52">
        <v>0</v>
      </c>
      <c r="BL26" s="110"/>
      <c r="BM26" s="67"/>
      <c r="BN26" s="52"/>
      <c r="BO26" s="52"/>
      <c r="BP26" s="52"/>
      <c r="BQ26" s="110"/>
      <c r="BR26" s="67"/>
      <c r="BS26" s="52"/>
      <c r="BT26" s="52"/>
      <c r="BU26" s="52"/>
      <c r="BV26" s="110"/>
      <c r="BW26" s="67"/>
      <c r="BX26" s="52"/>
      <c r="BY26" s="52"/>
      <c r="BZ26" s="52"/>
      <c r="CA26" s="110"/>
      <c r="CB26" s="67"/>
      <c r="CC26" s="52"/>
      <c r="CD26" s="52"/>
      <c r="CE26" s="52"/>
      <c r="CF26" s="110"/>
      <c r="CG26" s="67"/>
      <c r="CH26" s="52"/>
      <c r="CI26" s="52"/>
      <c r="CJ26" s="52"/>
      <c r="CK26" s="110"/>
      <c r="CL26" s="67"/>
      <c r="CM26" s="52"/>
      <c r="CN26" s="52"/>
      <c r="CO26" s="52"/>
      <c r="CP26" s="110"/>
      <c r="CQ26" s="67"/>
      <c r="CR26" s="52"/>
      <c r="CS26" s="52"/>
      <c r="CT26" s="116"/>
      <c r="CU26" s="110"/>
      <c r="CV26" s="67"/>
      <c r="CW26" s="52"/>
      <c r="CX26" s="52"/>
      <c r="CY26" s="52"/>
      <c r="CZ26" s="70"/>
      <c r="DA26" s="67"/>
      <c r="DB26" s="52"/>
      <c r="DC26" s="52"/>
      <c r="DD26" s="52"/>
      <c r="DE26" s="70"/>
      <c r="DF26" s="67"/>
      <c r="DG26" s="52"/>
      <c r="DH26" s="52"/>
      <c r="DI26" s="52"/>
      <c r="DJ26" s="70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</row>
    <row r="27" spans="2:180" s="93" customFormat="1" ht="13.5" customHeight="1">
      <c r="B27" s="135" t="s">
        <v>156</v>
      </c>
      <c r="C27" s="143" t="s">
        <v>145</v>
      </c>
      <c r="D27" s="115">
        <v>9</v>
      </c>
      <c r="E27" s="116">
        <f t="shared" si="4"/>
        <v>12</v>
      </c>
      <c r="F27" s="116">
        <f t="shared" si="5"/>
        <v>1</v>
      </c>
      <c r="G27" s="116">
        <f t="shared" si="6"/>
        <v>87</v>
      </c>
      <c r="H27" s="116">
        <f t="shared" si="7"/>
        <v>2</v>
      </c>
      <c r="I27" s="117">
        <f t="shared" si="8"/>
        <v>6</v>
      </c>
      <c r="J27" s="117">
        <f t="shared" si="9"/>
        <v>7.25</v>
      </c>
      <c r="K27" s="118">
        <f t="shared" si="10"/>
        <v>43.5</v>
      </c>
      <c r="L27" s="119"/>
      <c r="M27" s="67">
        <v>4</v>
      </c>
      <c r="N27" s="52">
        <v>0</v>
      </c>
      <c r="O27" s="52">
        <v>28</v>
      </c>
      <c r="P27" s="52">
        <v>1</v>
      </c>
      <c r="Q27" s="73"/>
      <c r="R27" s="120">
        <f t="shared" si="11"/>
        <v>22.6</v>
      </c>
      <c r="S27" s="119"/>
      <c r="T27" s="67"/>
      <c r="U27" s="52"/>
      <c r="V27" s="52"/>
      <c r="W27" s="52"/>
      <c r="X27" s="70"/>
      <c r="Y27" s="67"/>
      <c r="Z27" s="52"/>
      <c r="AA27" s="52"/>
      <c r="AB27" s="52"/>
      <c r="AC27" s="70"/>
      <c r="AD27" s="67">
        <v>2</v>
      </c>
      <c r="AE27" s="52">
        <v>0</v>
      </c>
      <c r="AF27" s="52">
        <v>24</v>
      </c>
      <c r="AG27" s="52">
        <v>0</v>
      </c>
      <c r="AH27" s="123"/>
      <c r="AI27" s="67"/>
      <c r="AJ27" s="52"/>
      <c r="AK27" s="52"/>
      <c r="AL27" s="52"/>
      <c r="AM27" s="65"/>
      <c r="AN27" s="67"/>
      <c r="AO27" s="52"/>
      <c r="AP27" s="52"/>
      <c r="AQ27" s="52"/>
      <c r="AR27" s="65"/>
      <c r="AS27" s="67"/>
      <c r="AT27" s="52"/>
      <c r="AU27" s="52"/>
      <c r="AV27" s="52"/>
      <c r="AW27" s="65"/>
      <c r="AX27" s="67"/>
      <c r="AY27" s="52"/>
      <c r="AZ27" s="52"/>
      <c r="BA27" s="52"/>
      <c r="BB27" s="65"/>
      <c r="BC27" s="67"/>
      <c r="BD27" s="52"/>
      <c r="BE27" s="52"/>
      <c r="BF27" s="52"/>
      <c r="BG27" s="65"/>
      <c r="BH27" s="67"/>
      <c r="BI27" s="52"/>
      <c r="BJ27" s="52"/>
      <c r="BK27" s="52"/>
      <c r="BL27" s="110"/>
      <c r="BM27" s="67"/>
      <c r="BN27" s="52"/>
      <c r="BO27" s="52"/>
      <c r="BP27" s="52"/>
      <c r="BQ27" s="110"/>
      <c r="BR27" s="67"/>
      <c r="BS27" s="52"/>
      <c r="BT27" s="52"/>
      <c r="BU27" s="52"/>
      <c r="BV27" s="110"/>
      <c r="BW27" s="67"/>
      <c r="BX27" s="52"/>
      <c r="BY27" s="52"/>
      <c r="BZ27" s="52"/>
      <c r="CA27" s="110"/>
      <c r="CB27" s="67"/>
      <c r="CC27" s="52"/>
      <c r="CD27" s="52"/>
      <c r="CE27" s="52"/>
      <c r="CF27" s="110"/>
      <c r="CG27" s="67"/>
      <c r="CH27" s="52"/>
      <c r="CI27" s="52"/>
      <c r="CJ27" s="52"/>
      <c r="CK27" s="110"/>
      <c r="CL27" s="67">
        <v>4</v>
      </c>
      <c r="CM27" s="52">
        <v>0</v>
      </c>
      <c r="CN27" s="52">
        <v>28</v>
      </c>
      <c r="CO27" s="52">
        <v>1</v>
      </c>
      <c r="CP27" s="110"/>
      <c r="CQ27" s="67"/>
      <c r="CR27" s="52"/>
      <c r="CS27" s="52"/>
      <c r="CT27" s="116"/>
      <c r="CU27" s="110"/>
      <c r="CV27" s="67"/>
      <c r="CW27" s="52"/>
      <c r="CX27" s="52"/>
      <c r="CY27" s="52"/>
      <c r="CZ27" s="70"/>
      <c r="DA27" s="67"/>
      <c r="DB27" s="52"/>
      <c r="DC27" s="52"/>
      <c r="DD27" s="52"/>
      <c r="DE27" s="70"/>
      <c r="DF27" s="67">
        <v>6</v>
      </c>
      <c r="DG27" s="52">
        <v>1</v>
      </c>
      <c r="DH27" s="52">
        <v>35</v>
      </c>
      <c r="DI27" s="52">
        <v>1</v>
      </c>
      <c r="DJ27" s="70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</row>
    <row r="28" spans="2:180" s="93" customFormat="1" ht="13.5" customHeight="1">
      <c r="B28" s="135" t="s">
        <v>175</v>
      </c>
      <c r="C28" s="143" t="s">
        <v>38</v>
      </c>
      <c r="D28" s="115">
        <v>2</v>
      </c>
      <c r="E28" s="116">
        <f t="shared" si="4"/>
        <v>9</v>
      </c>
      <c r="F28" s="116">
        <f t="shared" si="5"/>
        <v>0</v>
      </c>
      <c r="G28" s="116">
        <f t="shared" si="6"/>
        <v>33</v>
      </c>
      <c r="H28" s="116">
        <f t="shared" si="7"/>
        <v>1</v>
      </c>
      <c r="I28" s="117">
        <f t="shared" si="8"/>
        <v>9</v>
      </c>
      <c r="J28" s="117">
        <f t="shared" si="9"/>
        <v>3.6666666666666665</v>
      </c>
      <c r="K28" s="118">
        <f t="shared" si="10"/>
        <v>33</v>
      </c>
      <c r="L28" s="119"/>
      <c r="M28" s="67">
        <v>9</v>
      </c>
      <c r="N28" s="52">
        <v>0</v>
      </c>
      <c r="O28" s="52">
        <v>33</v>
      </c>
      <c r="P28" s="52">
        <v>1</v>
      </c>
      <c r="Q28" s="73"/>
      <c r="R28" s="120">
        <f t="shared" si="11"/>
        <v>13.4</v>
      </c>
      <c r="S28" s="119"/>
      <c r="T28" s="67"/>
      <c r="U28" s="52"/>
      <c r="V28" s="52"/>
      <c r="W28" s="52"/>
      <c r="X28" s="70"/>
      <c r="Y28" s="67"/>
      <c r="Z28" s="52"/>
      <c r="AA28" s="52"/>
      <c r="AB28" s="52"/>
      <c r="AC28" s="70"/>
      <c r="AD28" s="67"/>
      <c r="AE28" s="52"/>
      <c r="AF28" s="52"/>
      <c r="AG28" s="52"/>
      <c r="AH28" s="123"/>
      <c r="AI28" s="67"/>
      <c r="AJ28" s="52"/>
      <c r="AK28" s="52"/>
      <c r="AL28" s="52"/>
      <c r="AM28" s="65"/>
      <c r="AN28" s="67"/>
      <c r="AO28" s="52"/>
      <c r="AP28" s="52"/>
      <c r="AQ28" s="52"/>
      <c r="AR28" s="65"/>
      <c r="AS28" s="67"/>
      <c r="AT28" s="52"/>
      <c r="AU28" s="52"/>
      <c r="AV28" s="52"/>
      <c r="AW28" s="65"/>
      <c r="AX28" s="67"/>
      <c r="AY28" s="52"/>
      <c r="AZ28" s="52"/>
      <c r="BA28" s="52"/>
      <c r="BB28" s="65"/>
      <c r="BC28" s="67"/>
      <c r="BD28" s="52"/>
      <c r="BE28" s="52"/>
      <c r="BF28" s="52"/>
      <c r="BG28" s="65"/>
      <c r="BH28" s="67"/>
      <c r="BI28" s="52"/>
      <c r="BJ28" s="52"/>
      <c r="BK28" s="52"/>
      <c r="BL28" s="110"/>
      <c r="BM28" s="67"/>
      <c r="BN28" s="52"/>
      <c r="BO28" s="52"/>
      <c r="BP28" s="52"/>
      <c r="BQ28" s="110"/>
      <c r="BR28" s="67"/>
      <c r="BS28" s="52"/>
      <c r="BT28" s="52"/>
      <c r="BU28" s="52"/>
      <c r="BV28" s="110"/>
      <c r="BW28" s="67"/>
      <c r="BX28" s="52"/>
      <c r="BY28" s="52"/>
      <c r="BZ28" s="52"/>
      <c r="CA28" s="110"/>
      <c r="CB28" s="67"/>
      <c r="CC28" s="52"/>
      <c r="CD28" s="52"/>
      <c r="CE28" s="52"/>
      <c r="CF28" s="110"/>
      <c r="CG28" s="67">
        <v>9</v>
      </c>
      <c r="CH28" s="52">
        <v>0</v>
      </c>
      <c r="CI28" s="52">
        <v>33</v>
      </c>
      <c r="CJ28" s="52">
        <v>1</v>
      </c>
      <c r="CK28" s="110"/>
      <c r="CL28" s="67"/>
      <c r="CM28" s="52"/>
      <c r="CN28" s="52"/>
      <c r="CO28" s="52"/>
      <c r="CP28" s="110"/>
      <c r="CQ28" s="67"/>
      <c r="CR28" s="52"/>
      <c r="CS28" s="52"/>
      <c r="CT28" s="116"/>
      <c r="CU28" s="110"/>
      <c r="CV28" s="67"/>
      <c r="CW28" s="52"/>
      <c r="CX28" s="52"/>
      <c r="CY28" s="52"/>
      <c r="CZ28" s="70"/>
      <c r="DA28" s="67"/>
      <c r="DB28" s="52"/>
      <c r="DC28" s="52"/>
      <c r="DD28" s="52"/>
      <c r="DE28" s="70"/>
      <c r="DF28" s="67"/>
      <c r="DG28" s="52"/>
      <c r="DH28" s="52"/>
      <c r="DI28" s="52"/>
      <c r="DJ28" s="70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</row>
    <row r="29" spans="2:180" s="93" customFormat="1" ht="13.5" customHeight="1">
      <c r="B29" s="135" t="s">
        <v>289</v>
      </c>
      <c r="C29" s="179"/>
      <c r="D29" s="115">
        <v>1</v>
      </c>
      <c r="E29" s="116">
        <f t="shared" si="4"/>
        <v>5</v>
      </c>
      <c r="F29" s="116">
        <f t="shared" si="5"/>
        <v>0</v>
      </c>
      <c r="G29" s="116">
        <f t="shared" si="6"/>
        <v>32</v>
      </c>
      <c r="H29" s="116">
        <f t="shared" si="7"/>
        <v>0</v>
      </c>
      <c r="I29" s="117" t="str">
        <f>IF(H29=0,"-",E29/H29)</f>
        <v>-</v>
      </c>
      <c r="J29" s="117">
        <f>IF(E29=0,"-",G29/E29)</f>
        <v>6.4</v>
      </c>
      <c r="K29" s="118" t="str">
        <f>IF(H29=0,"-",G29/H29)</f>
        <v>-</v>
      </c>
      <c r="L29" s="119"/>
      <c r="M29" s="67">
        <v>5</v>
      </c>
      <c r="N29" s="52">
        <v>0</v>
      </c>
      <c r="O29" s="52">
        <v>32</v>
      </c>
      <c r="P29" s="52">
        <v>0</v>
      </c>
      <c r="Q29" s="73"/>
      <c r="R29" s="120">
        <f t="shared" si="11"/>
        <v>-6.4</v>
      </c>
      <c r="S29" s="119"/>
      <c r="T29" s="67"/>
      <c r="U29" s="52"/>
      <c r="V29" s="52"/>
      <c r="W29" s="52"/>
      <c r="X29" s="70"/>
      <c r="Y29" s="67"/>
      <c r="Z29" s="52"/>
      <c r="AA29" s="52"/>
      <c r="AB29" s="52"/>
      <c r="AC29" s="70"/>
      <c r="AD29" s="67">
        <v>5</v>
      </c>
      <c r="AE29" s="52">
        <v>0</v>
      </c>
      <c r="AF29" s="52">
        <v>32</v>
      </c>
      <c r="AG29" s="52">
        <v>0</v>
      </c>
      <c r="AH29" s="123"/>
      <c r="AI29" s="67"/>
      <c r="AJ29" s="52"/>
      <c r="AK29" s="52"/>
      <c r="AL29" s="52"/>
      <c r="AM29" s="65"/>
      <c r="AN29" s="67"/>
      <c r="AO29" s="52"/>
      <c r="AP29" s="52"/>
      <c r="AQ29" s="52"/>
      <c r="AR29" s="65"/>
      <c r="AS29" s="67"/>
      <c r="AT29" s="52"/>
      <c r="AU29" s="52"/>
      <c r="AV29" s="52"/>
      <c r="AW29" s="65"/>
      <c r="AX29" s="67"/>
      <c r="AY29" s="52"/>
      <c r="AZ29" s="52"/>
      <c r="BA29" s="52"/>
      <c r="BB29" s="65"/>
      <c r="BC29" s="67"/>
      <c r="BD29" s="52"/>
      <c r="BE29" s="52"/>
      <c r="BF29" s="52"/>
      <c r="BG29" s="65"/>
      <c r="BH29" s="67"/>
      <c r="BI29" s="52"/>
      <c r="BJ29" s="52"/>
      <c r="BK29" s="52"/>
      <c r="BL29" s="110"/>
      <c r="BM29" s="67"/>
      <c r="BN29" s="52"/>
      <c r="BO29" s="52"/>
      <c r="BP29" s="52"/>
      <c r="BQ29" s="110"/>
      <c r="BR29" s="67"/>
      <c r="BS29" s="52"/>
      <c r="BT29" s="52"/>
      <c r="BU29" s="52"/>
      <c r="BV29" s="110"/>
      <c r="BW29" s="67"/>
      <c r="BX29" s="52"/>
      <c r="BY29" s="52"/>
      <c r="BZ29" s="52"/>
      <c r="CA29" s="110"/>
      <c r="CB29" s="67"/>
      <c r="CC29" s="52"/>
      <c r="CD29" s="52"/>
      <c r="CE29" s="52"/>
      <c r="CF29" s="110"/>
      <c r="CG29" s="67"/>
      <c r="CH29" s="52"/>
      <c r="CI29" s="52"/>
      <c r="CJ29" s="52"/>
      <c r="CK29" s="110"/>
      <c r="CL29" s="67"/>
      <c r="CM29" s="52"/>
      <c r="CN29" s="52"/>
      <c r="CO29" s="52"/>
      <c r="CP29" s="110"/>
      <c r="CQ29" s="67"/>
      <c r="CR29" s="52"/>
      <c r="CS29" s="52"/>
      <c r="CT29" s="116"/>
      <c r="CU29" s="110"/>
      <c r="CV29" s="67"/>
      <c r="CW29" s="52"/>
      <c r="CX29" s="52"/>
      <c r="CY29" s="52"/>
      <c r="CZ29" s="70"/>
      <c r="DA29" s="67"/>
      <c r="DB29" s="52"/>
      <c r="DC29" s="52"/>
      <c r="DD29" s="52"/>
      <c r="DE29" s="70"/>
      <c r="DF29" s="67"/>
      <c r="DG29" s="52"/>
      <c r="DH29" s="52"/>
      <c r="DI29" s="52"/>
      <c r="DJ29" s="70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</row>
    <row r="30" spans="2:180" s="93" customFormat="1" ht="13.5" customHeight="1">
      <c r="B30" s="135" t="s">
        <v>290</v>
      </c>
      <c r="C30" s="143" t="s">
        <v>34</v>
      </c>
      <c r="D30" s="115">
        <v>1</v>
      </c>
      <c r="E30" s="116">
        <f t="shared" si="4"/>
        <v>1</v>
      </c>
      <c r="F30" s="116">
        <f t="shared" si="5"/>
        <v>0</v>
      </c>
      <c r="G30" s="116">
        <f t="shared" si="6"/>
        <v>13</v>
      </c>
      <c r="H30" s="116">
        <f t="shared" si="7"/>
        <v>0</v>
      </c>
      <c r="I30" s="117" t="str">
        <f>IF(H30=0,"-",E30/H30)</f>
        <v>-</v>
      </c>
      <c r="J30" s="117">
        <f>IF(E30=0,"-",G30/E30)</f>
        <v>13</v>
      </c>
      <c r="K30" s="118" t="str">
        <f>IF(H30=0,"-",G30/H30)</f>
        <v>-</v>
      </c>
      <c r="L30" s="119"/>
      <c r="M30" s="67">
        <v>1</v>
      </c>
      <c r="N30" s="52">
        <v>0</v>
      </c>
      <c r="O30" s="52">
        <v>13</v>
      </c>
      <c r="P30" s="52">
        <v>0</v>
      </c>
      <c r="Q30" s="73"/>
      <c r="R30" s="120">
        <f t="shared" si="11"/>
        <v>-2.6</v>
      </c>
      <c r="S30" s="119"/>
      <c r="T30" s="67"/>
      <c r="U30" s="52"/>
      <c r="V30" s="52"/>
      <c r="W30" s="52"/>
      <c r="X30" s="70"/>
      <c r="Y30" s="67"/>
      <c r="Z30" s="52"/>
      <c r="AA30" s="52"/>
      <c r="AB30" s="52"/>
      <c r="AC30" s="70"/>
      <c r="AD30" s="67">
        <v>1</v>
      </c>
      <c r="AE30" s="52">
        <v>0</v>
      </c>
      <c r="AF30" s="52">
        <v>13</v>
      </c>
      <c r="AG30" s="52">
        <v>0</v>
      </c>
      <c r="AH30" s="123"/>
      <c r="AI30" s="67"/>
      <c r="AJ30" s="52"/>
      <c r="AK30" s="52"/>
      <c r="AL30" s="52"/>
      <c r="AM30" s="65"/>
      <c r="AN30" s="67"/>
      <c r="AO30" s="52"/>
      <c r="AP30" s="52"/>
      <c r="AQ30" s="52"/>
      <c r="AR30" s="65"/>
      <c r="AS30" s="67"/>
      <c r="AT30" s="52"/>
      <c r="AU30" s="52"/>
      <c r="AV30" s="52"/>
      <c r="AW30" s="65"/>
      <c r="AX30" s="67"/>
      <c r="AY30" s="52"/>
      <c r="AZ30" s="52"/>
      <c r="BA30" s="52"/>
      <c r="BB30" s="65"/>
      <c r="BC30" s="67"/>
      <c r="BD30" s="52"/>
      <c r="BE30" s="52"/>
      <c r="BF30" s="52"/>
      <c r="BG30" s="65"/>
      <c r="BH30" s="67"/>
      <c r="BI30" s="52"/>
      <c r="BJ30" s="52"/>
      <c r="BK30" s="52"/>
      <c r="BL30" s="110"/>
      <c r="BM30" s="67"/>
      <c r="BN30" s="52"/>
      <c r="BO30" s="52"/>
      <c r="BP30" s="52"/>
      <c r="BQ30" s="110"/>
      <c r="BR30" s="67"/>
      <c r="BS30" s="52"/>
      <c r="BT30" s="52"/>
      <c r="BU30" s="52"/>
      <c r="BV30" s="110"/>
      <c r="BW30" s="67"/>
      <c r="BX30" s="52"/>
      <c r="BY30" s="52"/>
      <c r="BZ30" s="52"/>
      <c r="CA30" s="110"/>
      <c r="CB30" s="67"/>
      <c r="CC30" s="52"/>
      <c r="CD30" s="52"/>
      <c r="CE30" s="52"/>
      <c r="CF30" s="110"/>
      <c r="CG30" s="67"/>
      <c r="CH30" s="52"/>
      <c r="CI30" s="52"/>
      <c r="CJ30" s="52"/>
      <c r="CK30" s="110"/>
      <c r="CL30" s="67"/>
      <c r="CM30" s="52"/>
      <c r="CN30" s="52"/>
      <c r="CO30" s="52"/>
      <c r="CP30" s="110"/>
      <c r="CQ30" s="67"/>
      <c r="CR30" s="52"/>
      <c r="CS30" s="52"/>
      <c r="CT30" s="116"/>
      <c r="CU30" s="110"/>
      <c r="CV30" s="67"/>
      <c r="CW30" s="52"/>
      <c r="CX30" s="52"/>
      <c r="CY30" s="52"/>
      <c r="CZ30" s="70"/>
      <c r="DA30" s="67"/>
      <c r="DB30" s="52"/>
      <c r="DC30" s="52"/>
      <c r="DD30" s="52"/>
      <c r="DE30" s="70"/>
      <c r="DF30" s="67"/>
      <c r="DG30" s="52"/>
      <c r="DH30" s="52"/>
      <c r="DI30" s="52"/>
      <c r="DJ30" s="70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</row>
    <row r="31" spans="2:180" s="93" customFormat="1" ht="13.5" customHeight="1">
      <c r="B31" s="135" t="s">
        <v>142</v>
      </c>
      <c r="C31" s="143" t="s">
        <v>38</v>
      </c>
      <c r="D31" s="115">
        <v>10</v>
      </c>
      <c r="E31" s="116">
        <f t="shared" si="4"/>
        <v>11</v>
      </c>
      <c r="F31" s="116">
        <f t="shared" si="5"/>
        <v>0</v>
      </c>
      <c r="G31" s="116">
        <f t="shared" si="6"/>
        <v>68</v>
      </c>
      <c r="H31" s="116">
        <f t="shared" si="7"/>
        <v>2</v>
      </c>
      <c r="I31" s="117">
        <f t="shared" si="8"/>
        <v>5.5</v>
      </c>
      <c r="J31" s="117">
        <f t="shared" si="9"/>
        <v>6.181818181818182</v>
      </c>
      <c r="K31" s="118">
        <f t="shared" si="10"/>
        <v>34</v>
      </c>
      <c r="L31" s="119"/>
      <c r="M31" s="67">
        <v>3</v>
      </c>
      <c r="N31" s="52">
        <v>0</v>
      </c>
      <c r="O31" s="52">
        <v>12</v>
      </c>
      <c r="P31" s="52">
        <v>2</v>
      </c>
      <c r="Q31" s="73"/>
      <c r="R31" s="120">
        <f t="shared" si="11"/>
        <v>26.4</v>
      </c>
      <c r="S31" s="119"/>
      <c r="T31" s="67"/>
      <c r="U31" s="52"/>
      <c r="V31" s="52"/>
      <c r="W31" s="52"/>
      <c r="X31" s="70"/>
      <c r="Y31" s="67"/>
      <c r="Z31" s="52"/>
      <c r="AA31" s="52"/>
      <c r="AB31" s="52"/>
      <c r="AC31" s="70"/>
      <c r="AD31" s="67"/>
      <c r="AE31" s="52"/>
      <c r="AF31" s="52"/>
      <c r="AG31" s="52"/>
      <c r="AH31" s="123"/>
      <c r="AI31" s="67"/>
      <c r="AJ31" s="52"/>
      <c r="AK31" s="52"/>
      <c r="AL31" s="52"/>
      <c r="AM31" s="65"/>
      <c r="AN31" s="67"/>
      <c r="AO31" s="52"/>
      <c r="AP31" s="52"/>
      <c r="AQ31" s="52"/>
      <c r="AR31" s="65"/>
      <c r="AS31" s="67"/>
      <c r="AT31" s="52"/>
      <c r="AU31" s="52"/>
      <c r="AV31" s="52"/>
      <c r="AW31" s="65"/>
      <c r="AX31" s="67"/>
      <c r="AY31" s="52"/>
      <c r="AZ31" s="52"/>
      <c r="BA31" s="52"/>
      <c r="BB31" s="65"/>
      <c r="BC31" s="67"/>
      <c r="BD31" s="52"/>
      <c r="BE31" s="52"/>
      <c r="BF31" s="52"/>
      <c r="BG31" s="65"/>
      <c r="BH31" s="67"/>
      <c r="BI31" s="52"/>
      <c r="BJ31" s="52"/>
      <c r="BK31" s="52"/>
      <c r="BL31" s="110"/>
      <c r="BM31" s="67">
        <v>3</v>
      </c>
      <c r="BN31" s="52">
        <v>0</v>
      </c>
      <c r="BO31" s="52">
        <v>12</v>
      </c>
      <c r="BP31" s="52">
        <v>2</v>
      </c>
      <c r="BQ31" s="110"/>
      <c r="BR31" s="67">
        <v>3</v>
      </c>
      <c r="BS31" s="52">
        <v>0</v>
      </c>
      <c r="BT31" s="52">
        <v>21</v>
      </c>
      <c r="BU31" s="52">
        <v>0</v>
      </c>
      <c r="BV31" s="110"/>
      <c r="BW31" s="67"/>
      <c r="BX31" s="52"/>
      <c r="BY31" s="52"/>
      <c r="BZ31" s="52"/>
      <c r="CA31" s="110"/>
      <c r="CB31" s="67"/>
      <c r="CC31" s="52"/>
      <c r="CD31" s="52"/>
      <c r="CE31" s="52"/>
      <c r="CF31" s="110"/>
      <c r="CG31" s="67">
        <v>1</v>
      </c>
      <c r="CH31" s="52">
        <v>0</v>
      </c>
      <c r="CI31" s="52">
        <v>4</v>
      </c>
      <c r="CJ31" s="52">
        <v>0</v>
      </c>
      <c r="CK31" s="110"/>
      <c r="CL31" s="67"/>
      <c r="CM31" s="52"/>
      <c r="CN31" s="52"/>
      <c r="CO31" s="52"/>
      <c r="CP31" s="110"/>
      <c r="CQ31" s="67">
        <v>2</v>
      </c>
      <c r="CR31" s="52">
        <v>0</v>
      </c>
      <c r="CS31" s="52">
        <v>17</v>
      </c>
      <c r="CT31" s="116">
        <v>0</v>
      </c>
      <c r="CU31" s="110"/>
      <c r="CV31" s="67"/>
      <c r="CW31" s="52"/>
      <c r="CX31" s="52"/>
      <c r="CY31" s="52"/>
      <c r="CZ31" s="70"/>
      <c r="DA31" s="67">
        <v>2</v>
      </c>
      <c r="DB31" s="52">
        <v>0</v>
      </c>
      <c r="DC31" s="52">
        <v>14</v>
      </c>
      <c r="DD31" s="52">
        <v>0</v>
      </c>
      <c r="DE31" s="70"/>
      <c r="DF31" s="67"/>
      <c r="DG31" s="52"/>
      <c r="DH31" s="52"/>
      <c r="DI31" s="52"/>
      <c r="DJ31" s="70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</row>
    <row r="32" spans="2:180" s="93" customFormat="1" ht="13.5" customHeight="1">
      <c r="B32" s="135" t="s">
        <v>72</v>
      </c>
      <c r="C32" s="143" t="s">
        <v>34</v>
      </c>
      <c r="D32" s="115">
        <v>6</v>
      </c>
      <c r="E32" s="116">
        <f t="shared" si="4"/>
        <v>14</v>
      </c>
      <c r="F32" s="116">
        <f t="shared" si="5"/>
        <v>0</v>
      </c>
      <c r="G32" s="116">
        <f t="shared" si="6"/>
        <v>72</v>
      </c>
      <c r="H32" s="116">
        <f t="shared" si="7"/>
        <v>2</v>
      </c>
      <c r="I32" s="117">
        <f t="shared" si="8"/>
        <v>7</v>
      </c>
      <c r="J32" s="117">
        <f t="shared" si="9"/>
        <v>5.142857142857143</v>
      </c>
      <c r="K32" s="118">
        <f t="shared" si="10"/>
        <v>36</v>
      </c>
      <c r="L32" s="119"/>
      <c r="M32" s="67">
        <v>4</v>
      </c>
      <c r="N32" s="52">
        <v>0</v>
      </c>
      <c r="O32" s="52">
        <v>15</v>
      </c>
      <c r="P32" s="52">
        <v>1</v>
      </c>
      <c r="Q32" s="73"/>
      <c r="R32" s="120">
        <f t="shared" si="11"/>
        <v>25.6</v>
      </c>
      <c r="S32" s="119"/>
      <c r="T32" s="67"/>
      <c r="U32" s="52"/>
      <c r="V32" s="52"/>
      <c r="W32" s="52"/>
      <c r="X32" s="70"/>
      <c r="Y32" s="67"/>
      <c r="Z32" s="52"/>
      <c r="AA32" s="52"/>
      <c r="AB32" s="52"/>
      <c r="AC32" s="70"/>
      <c r="AD32" s="67"/>
      <c r="AE32" s="52"/>
      <c r="AF32" s="52"/>
      <c r="AG32" s="52"/>
      <c r="AH32" s="123"/>
      <c r="AI32" s="67"/>
      <c r="AJ32" s="52"/>
      <c r="AK32" s="52"/>
      <c r="AL32" s="52"/>
      <c r="AM32" s="65"/>
      <c r="AN32" s="67"/>
      <c r="AO32" s="52"/>
      <c r="AP32" s="52"/>
      <c r="AQ32" s="52"/>
      <c r="AR32" s="65"/>
      <c r="AS32" s="67"/>
      <c r="AT32" s="52"/>
      <c r="AU32" s="52"/>
      <c r="AV32" s="52"/>
      <c r="AW32" s="65"/>
      <c r="AX32" s="67">
        <v>4</v>
      </c>
      <c r="AY32" s="52">
        <v>0</v>
      </c>
      <c r="AZ32" s="52">
        <v>15</v>
      </c>
      <c r="BA32" s="52">
        <v>1</v>
      </c>
      <c r="BB32" s="65"/>
      <c r="BC32" s="67"/>
      <c r="BD32" s="52"/>
      <c r="BE32" s="52"/>
      <c r="BF32" s="52"/>
      <c r="BG32" s="65"/>
      <c r="BH32" s="67"/>
      <c r="BI32" s="52"/>
      <c r="BJ32" s="52"/>
      <c r="BK32" s="52"/>
      <c r="BL32" s="110"/>
      <c r="BM32" s="67">
        <v>3</v>
      </c>
      <c r="BN32" s="52">
        <v>0</v>
      </c>
      <c r="BO32" s="52">
        <v>18</v>
      </c>
      <c r="BP32" s="52">
        <v>1</v>
      </c>
      <c r="BQ32" s="110"/>
      <c r="BR32" s="56">
        <f>3+(1/6)*2</f>
        <v>3.3333333333333335</v>
      </c>
      <c r="BS32" s="52">
        <v>0</v>
      </c>
      <c r="BT32" s="52">
        <v>21</v>
      </c>
      <c r="BU32" s="52">
        <v>0</v>
      </c>
      <c r="BV32" s="110"/>
      <c r="BW32" s="67"/>
      <c r="BX32" s="52"/>
      <c r="BY32" s="52"/>
      <c r="BZ32" s="52"/>
      <c r="CA32" s="110"/>
      <c r="CB32" s="67"/>
      <c r="CC32" s="52"/>
      <c r="CD32" s="52"/>
      <c r="CE32" s="52"/>
      <c r="CF32" s="110"/>
      <c r="CG32" s="67"/>
      <c r="CH32" s="52"/>
      <c r="CI32" s="52"/>
      <c r="CJ32" s="52"/>
      <c r="CK32" s="110"/>
      <c r="CL32" s="67">
        <v>3</v>
      </c>
      <c r="CM32" s="52">
        <v>0</v>
      </c>
      <c r="CN32" s="52">
        <v>9</v>
      </c>
      <c r="CO32" s="52">
        <v>0</v>
      </c>
      <c r="CP32" s="110"/>
      <c r="CQ32" s="56">
        <f>0+(1/6)*4</f>
        <v>0.6666666666666666</v>
      </c>
      <c r="CR32" s="52">
        <v>0</v>
      </c>
      <c r="CS32" s="52">
        <v>9</v>
      </c>
      <c r="CT32" s="116">
        <v>0</v>
      </c>
      <c r="CU32" s="110"/>
      <c r="CV32" s="67"/>
      <c r="CW32" s="52"/>
      <c r="CX32" s="52"/>
      <c r="CY32" s="52"/>
      <c r="CZ32" s="70"/>
      <c r="DA32" s="67"/>
      <c r="DB32" s="52"/>
      <c r="DC32" s="52"/>
      <c r="DD32" s="52"/>
      <c r="DE32" s="70"/>
      <c r="DF32" s="67"/>
      <c r="DG32" s="52"/>
      <c r="DH32" s="52"/>
      <c r="DI32" s="52"/>
      <c r="DJ32" s="70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</row>
    <row r="33" spans="2:180" s="93" customFormat="1" ht="13.5" customHeight="1">
      <c r="B33" s="135" t="s">
        <v>170</v>
      </c>
      <c r="C33" s="143" t="s">
        <v>34</v>
      </c>
      <c r="D33" s="115">
        <v>2</v>
      </c>
      <c r="E33" s="116">
        <f t="shared" si="4"/>
        <v>6</v>
      </c>
      <c r="F33" s="116">
        <f t="shared" si="5"/>
        <v>0</v>
      </c>
      <c r="G33" s="116">
        <f t="shared" si="6"/>
        <v>44</v>
      </c>
      <c r="H33" s="116">
        <f t="shared" si="7"/>
        <v>1</v>
      </c>
      <c r="I33" s="117">
        <f t="shared" si="8"/>
        <v>6</v>
      </c>
      <c r="J33" s="117">
        <f t="shared" si="9"/>
        <v>7.333333333333333</v>
      </c>
      <c r="K33" s="118">
        <f t="shared" si="10"/>
        <v>44</v>
      </c>
      <c r="L33" s="119"/>
      <c r="M33" s="67">
        <v>4</v>
      </c>
      <c r="N33" s="52">
        <v>0</v>
      </c>
      <c r="O33" s="52">
        <v>33</v>
      </c>
      <c r="P33" s="52">
        <v>1</v>
      </c>
      <c r="Q33" s="73"/>
      <c r="R33" s="120">
        <f t="shared" si="11"/>
        <v>11.2</v>
      </c>
      <c r="S33" s="119"/>
      <c r="T33" s="67"/>
      <c r="U33" s="52"/>
      <c r="V33" s="52"/>
      <c r="W33" s="52"/>
      <c r="X33" s="70"/>
      <c r="Y33" s="67"/>
      <c r="Z33" s="52"/>
      <c r="AA33" s="52"/>
      <c r="AB33" s="52"/>
      <c r="AC33" s="70"/>
      <c r="AD33" s="67"/>
      <c r="AE33" s="52"/>
      <c r="AF33" s="52"/>
      <c r="AG33" s="52"/>
      <c r="AH33" s="123"/>
      <c r="AI33" s="67"/>
      <c r="AJ33" s="52"/>
      <c r="AK33" s="52"/>
      <c r="AL33" s="52"/>
      <c r="AM33" s="65"/>
      <c r="AN33" s="67"/>
      <c r="AO33" s="52"/>
      <c r="AP33" s="52"/>
      <c r="AQ33" s="52"/>
      <c r="AR33" s="65"/>
      <c r="AS33" s="67"/>
      <c r="AT33" s="52"/>
      <c r="AU33" s="52"/>
      <c r="AV33" s="52"/>
      <c r="AW33" s="65"/>
      <c r="AX33" s="67"/>
      <c r="AY33" s="52"/>
      <c r="AZ33" s="52"/>
      <c r="BA33" s="52"/>
      <c r="BB33" s="65"/>
      <c r="BC33" s="67"/>
      <c r="BD33" s="52"/>
      <c r="BE33" s="52"/>
      <c r="BF33" s="52"/>
      <c r="BG33" s="65"/>
      <c r="BH33" s="67"/>
      <c r="BI33" s="52"/>
      <c r="BJ33" s="52"/>
      <c r="BK33" s="52"/>
      <c r="BL33" s="110"/>
      <c r="BM33" s="67">
        <v>2</v>
      </c>
      <c r="BN33" s="52">
        <v>0</v>
      </c>
      <c r="BO33" s="52">
        <v>11</v>
      </c>
      <c r="BP33" s="52">
        <v>0</v>
      </c>
      <c r="BQ33" s="110"/>
      <c r="BR33" s="67">
        <v>4</v>
      </c>
      <c r="BS33" s="52">
        <v>0</v>
      </c>
      <c r="BT33" s="52">
        <v>33</v>
      </c>
      <c r="BU33" s="52">
        <v>1</v>
      </c>
      <c r="BV33" s="110"/>
      <c r="BW33" s="67"/>
      <c r="BX33" s="52"/>
      <c r="BY33" s="52"/>
      <c r="BZ33" s="52"/>
      <c r="CA33" s="110"/>
      <c r="CB33" s="67"/>
      <c r="CC33" s="52"/>
      <c r="CD33" s="52"/>
      <c r="CE33" s="52"/>
      <c r="CF33" s="110"/>
      <c r="CG33" s="67"/>
      <c r="CH33" s="52"/>
      <c r="CI33" s="52"/>
      <c r="CJ33" s="52"/>
      <c r="CK33" s="110"/>
      <c r="CL33" s="67"/>
      <c r="CM33" s="52"/>
      <c r="CN33" s="52"/>
      <c r="CO33" s="52"/>
      <c r="CP33" s="110"/>
      <c r="CQ33" s="67"/>
      <c r="CR33" s="52"/>
      <c r="CS33" s="52"/>
      <c r="CT33" s="116"/>
      <c r="CU33" s="110"/>
      <c r="CV33" s="67"/>
      <c r="CW33" s="52"/>
      <c r="CX33" s="52"/>
      <c r="CY33" s="52"/>
      <c r="CZ33" s="70"/>
      <c r="DA33" s="67"/>
      <c r="DB33" s="52"/>
      <c r="DC33" s="52"/>
      <c r="DD33" s="52"/>
      <c r="DE33" s="70"/>
      <c r="DF33" s="67"/>
      <c r="DG33" s="52"/>
      <c r="DH33" s="52"/>
      <c r="DI33" s="52"/>
      <c r="DJ33" s="70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</row>
    <row r="34" spans="2:180" s="93" customFormat="1" ht="13.5" customHeight="1">
      <c r="B34" s="135" t="s">
        <v>69</v>
      </c>
      <c r="C34" s="143" t="s">
        <v>38</v>
      </c>
      <c r="D34" s="115">
        <v>8</v>
      </c>
      <c r="E34" s="116">
        <f t="shared" si="4"/>
        <v>23</v>
      </c>
      <c r="F34" s="116">
        <f t="shared" si="5"/>
        <v>3</v>
      </c>
      <c r="G34" s="116">
        <f t="shared" si="6"/>
        <v>149</v>
      </c>
      <c r="H34" s="116">
        <f t="shared" si="7"/>
        <v>3</v>
      </c>
      <c r="I34" s="117">
        <f t="shared" si="8"/>
        <v>7.666666666666667</v>
      </c>
      <c r="J34" s="117">
        <f t="shared" si="9"/>
        <v>6.478260869565218</v>
      </c>
      <c r="K34" s="118">
        <f t="shared" si="10"/>
        <v>49.666666666666664</v>
      </c>
      <c r="L34" s="119"/>
      <c r="M34" s="67">
        <v>2</v>
      </c>
      <c r="N34" s="52">
        <v>2</v>
      </c>
      <c r="O34" s="52">
        <v>0</v>
      </c>
      <c r="P34" s="52">
        <v>1</v>
      </c>
      <c r="Q34" s="73"/>
      <c r="R34" s="120">
        <f t="shared" si="11"/>
        <v>30.2</v>
      </c>
      <c r="S34" s="119"/>
      <c r="T34" s="67">
        <v>2</v>
      </c>
      <c r="U34" s="52">
        <v>2</v>
      </c>
      <c r="V34" s="52">
        <v>0</v>
      </c>
      <c r="W34" s="52">
        <v>1</v>
      </c>
      <c r="X34" s="70"/>
      <c r="Y34" s="67"/>
      <c r="Z34" s="52"/>
      <c r="AA34" s="52"/>
      <c r="AB34" s="52"/>
      <c r="AC34" s="70"/>
      <c r="AD34" s="67"/>
      <c r="AE34" s="52"/>
      <c r="AF34" s="52"/>
      <c r="AG34" s="52"/>
      <c r="AH34" s="123"/>
      <c r="AI34" s="67"/>
      <c r="AJ34" s="52"/>
      <c r="AK34" s="52"/>
      <c r="AL34" s="52"/>
      <c r="AM34" s="65"/>
      <c r="AN34" s="67">
        <v>5</v>
      </c>
      <c r="AO34" s="52">
        <v>0</v>
      </c>
      <c r="AP34" s="52">
        <v>40</v>
      </c>
      <c r="AQ34" s="52">
        <v>1</v>
      </c>
      <c r="AR34" s="65"/>
      <c r="AS34" s="67">
        <v>8</v>
      </c>
      <c r="AT34" s="52">
        <v>1</v>
      </c>
      <c r="AU34" s="52">
        <v>37</v>
      </c>
      <c r="AV34" s="52">
        <v>0</v>
      </c>
      <c r="AW34" s="65"/>
      <c r="AX34" s="67"/>
      <c r="AY34" s="52"/>
      <c r="AZ34" s="52"/>
      <c r="BA34" s="52"/>
      <c r="BB34" s="65"/>
      <c r="BC34" s="67"/>
      <c r="BD34" s="52"/>
      <c r="BE34" s="52"/>
      <c r="BF34" s="52"/>
      <c r="BG34" s="65"/>
      <c r="BH34" s="67"/>
      <c r="BI34" s="52"/>
      <c r="BJ34" s="52"/>
      <c r="BK34" s="52"/>
      <c r="BL34" s="110"/>
      <c r="BM34" s="67"/>
      <c r="BN34" s="52"/>
      <c r="BO34" s="52"/>
      <c r="BP34" s="52"/>
      <c r="BQ34" s="110"/>
      <c r="BR34" s="67"/>
      <c r="BS34" s="52"/>
      <c r="BT34" s="52"/>
      <c r="BU34" s="52"/>
      <c r="BV34" s="110"/>
      <c r="BW34" s="67"/>
      <c r="BX34" s="52"/>
      <c r="BY34" s="52"/>
      <c r="BZ34" s="52"/>
      <c r="CA34" s="110"/>
      <c r="CB34" s="67">
        <v>4</v>
      </c>
      <c r="CC34" s="52">
        <v>0</v>
      </c>
      <c r="CD34" s="52">
        <v>51</v>
      </c>
      <c r="CE34" s="52">
        <v>0</v>
      </c>
      <c r="CF34" s="110"/>
      <c r="CG34" s="67"/>
      <c r="CH34" s="52"/>
      <c r="CI34" s="52"/>
      <c r="CJ34" s="52"/>
      <c r="CK34" s="110"/>
      <c r="CL34" s="67"/>
      <c r="CM34" s="52"/>
      <c r="CN34" s="52"/>
      <c r="CO34" s="52"/>
      <c r="CP34" s="110"/>
      <c r="CQ34" s="67"/>
      <c r="CR34" s="52"/>
      <c r="CS34" s="52"/>
      <c r="CT34" s="116"/>
      <c r="CU34" s="110"/>
      <c r="CV34" s="67">
        <v>4</v>
      </c>
      <c r="CW34" s="52">
        <v>0</v>
      </c>
      <c r="CX34" s="52">
        <v>21</v>
      </c>
      <c r="CY34" s="52">
        <v>1</v>
      </c>
      <c r="CZ34" s="70"/>
      <c r="DA34" s="67"/>
      <c r="DB34" s="52"/>
      <c r="DC34" s="52"/>
      <c r="DD34" s="52"/>
      <c r="DE34" s="70"/>
      <c r="DF34" s="67"/>
      <c r="DG34" s="52"/>
      <c r="DH34" s="52"/>
      <c r="DI34" s="52"/>
      <c r="DJ34" s="70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</row>
    <row r="35" spans="2:180" s="93" customFormat="1" ht="13.5" customHeight="1">
      <c r="B35" s="135" t="s">
        <v>153</v>
      </c>
      <c r="C35" s="143" t="s">
        <v>38</v>
      </c>
      <c r="D35" s="115">
        <v>6</v>
      </c>
      <c r="E35" s="116">
        <f t="shared" si="4"/>
        <v>26</v>
      </c>
      <c r="F35" s="116">
        <f t="shared" si="5"/>
        <v>2</v>
      </c>
      <c r="G35" s="116">
        <f t="shared" si="6"/>
        <v>139</v>
      </c>
      <c r="H35" s="116">
        <f t="shared" si="7"/>
        <v>2</v>
      </c>
      <c r="I35" s="117">
        <f t="shared" si="8"/>
        <v>13</v>
      </c>
      <c r="J35" s="117">
        <f t="shared" si="9"/>
        <v>5.346153846153846</v>
      </c>
      <c r="K35" s="118">
        <f t="shared" si="10"/>
        <v>69.5</v>
      </c>
      <c r="L35" s="119"/>
      <c r="M35" s="67">
        <v>6</v>
      </c>
      <c r="N35" s="52">
        <v>0</v>
      </c>
      <c r="O35" s="52">
        <v>16</v>
      </c>
      <c r="P35" s="52">
        <v>1</v>
      </c>
      <c r="Q35" s="73"/>
      <c r="R35" s="120">
        <f t="shared" si="11"/>
        <v>12.2</v>
      </c>
      <c r="S35" s="119"/>
      <c r="T35" s="67">
        <v>6</v>
      </c>
      <c r="U35" s="52">
        <v>0</v>
      </c>
      <c r="V35" s="52">
        <v>16</v>
      </c>
      <c r="W35" s="52">
        <v>1</v>
      </c>
      <c r="X35" s="70"/>
      <c r="Y35" s="67">
        <v>8</v>
      </c>
      <c r="Z35" s="52">
        <v>1</v>
      </c>
      <c r="AA35" s="52">
        <v>27</v>
      </c>
      <c r="AB35" s="52">
        <v>0</v>
      </c>
      <c r="AC35" s="70"/>
      <c r="AD35" s="67"/>
      <c r="AE35" s="52"/>
      <c r="AF35" s="52"/>
      <c r="AG35" s="52"/>
      <c r="AH35" s="123"/>
      <c r="AI35" s="67"/>
      <c r="AJ35" s="52"/>
      <c r="AK35" s="52"/>
      <c r="AL35" s="52"/>
      <c r="AM35" s="65"/>
      <c r="AN35" s="67">
        <v>4</v>
      </c>
      <c r="AO35" s="52">
        <v>1</v>
      </c>
      <c r="AP35" s="52">
        <v>25</v>
      </c>
      <c r="AQ35" s="52">
        <v>1</v>
      </c>
      <c r="AR35" s="65"/>
      <c r="AS35" s="67"/>
      <c r="AT35" s="52"/>
      <c r="AU35" s="52"/>
      <c r="AV35" s="52"/>
      <c r="AW35" s="65"/>
      <c r="AX35" s="67"/>
      <c r="AY35" s="52"/>
      <c r="AZ35" s="52"/>
      <c r="BA35" s="52"/>
      <c r="BB35" s="65"/>
      <c r="BC35" s="67">
        <v>4</v>
      </c>
      <c r="BD35" s="52">
        <v>0</v>
      </c>
      <c r="BE35" s="52">
        <v>35</v>
      </c>
      <c r="BF35" s="52">
        <v>0</v>
      </c>
      <c r="BG35" s="65"/>
      <c r="BH35" s="67"/>
      <c r="BI35" s="52"/>
      <c r="BJ35" s="52"/>
      <c r="BK35" s="52"/>
      <c r="BL35" s="110"/>
      <c r="BM35" s="67"/>
      <c r="BN35" s="52"/>
      <c r="BO35" s="52"/>
      <c r="BP35" s="52"/>
      <c r="BQ35" s="110"/>
      <c r="BR35" s="67"/>
      <c r="BS35" s="52"/>
      <c r="BT35" s="52"/>
      <c r="BU35" s="52"/>
      <c r="BV35" s="110"/>
      <c r="BW35" s="67"/>
      <c r="BX35" s="52"/>
      <c r="BY35" s="52"/>
      <c r="BZ35" s="52"/>
      <c r="CA35" s="110"/>
      <c r="CB35" s="67"/>
      <c r="CC35" s="52"/>
      <c r="CD35" s="52"/>
      <c r="CE35" s="52"/>
      <c r="CF35" s="110"/>
      <c r="CG35" s="67"/>
      <c r="CH35" s="52"/>
      <c r="CI35" s="52"/>
      <c r="CJ35" s="52"/>
      <c r="CK35" s="110"/>
      <c r="CL35" s="67"/>
      <c r="CM35" s="52"/>
      <c r="CN35" s="52"/>
      <c r="CO35" s="52"/>
      <c r="CP35" s="110"/>
      <c r="CQ35" s="67"/>
      <c r="CR35" s="52"/>
      <c r="CS35" s="52"/>
      <c r="CT35" s="116"/>
      <c r="CU35" s="110"/>
      <c r="CV35" s="67">
        <v>4</v>
      </c>
      <c r="CW35" s="52">
        <v>0</v>
      </c>
      <c r="CX35" s="52">
        <v>36</v>
      </c>
      <c r="CY35" s="52">
        <v>0</v>
      </c>
      <c r="CZ35" s="70"/>
      <c r="DA35" s="67"/>
      <c r="DB35" s="52"/>
      <c r="DC35" s="52"/>
      <c r="DD35" s="52"/>
      <c r="DE35" s="70"/>
      <c r="DF35" s="67"/>
      <c r="DG35" s="52"/>
      <c r="DH35" s="52"/>
      <c r="DI35" s="52"/>
      <c r="DJ35" s="70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</row>
    <row r="36" spans="2:180" s="93" customFormat="1" ht="13.5" customHeight="1">
      <c r="B36" s="135" t="s">
        <v>179</v>
      </c>
      <c r="C36" s="143" t="s">
        <v>34</v>
      </c>
      <c r="D36" s="115">
        <v>1</v>
      </c>
      <c r="E36" s="116">
        <f t="shared" si="4"/>
        <v>4</v>
      </c>
      <c r="F36" s="116">
        <f t="shared" si="5"/>
        <v>2</v>
      </c>
      <c r="G36" s="116">
        <f t="shared" si="6"/>
        <v>8</v>
      </c>
      <c r="H36" s="116">
        <f t="shared" si="7"/>
        <v>0</v>
      </c>
      <c r="I36" s="117" t="str">
        <f t="shared" si="8"/>
        <v>-</v>
      </c>
      <c r="J36" s="117">
        <f t="shared" si="9"/>
        <v>2</v>
      </c>
      <c r="K36" s="118" t="str">
        <f t="shared" si="10"/>
        <v>-</v>
      </c>
      <c r="L36" s="119"/>
      <c r="M36" s="67">
        <v>4</v>
      </c>
      <c r="N36" s="52">
        <v>2</v>
      </c>
      <c r="O36" s="52">
        <v>8</v>
      </c>
      <c r="P36" s="52">
        <v>0</v>
      </c>
      <c r="Q36" s="73"/>
      <c r="R36" s="120">
        <f t="shared" si="11"/>
        <v>-1.6</v>
      </c>
      <c r="S36" s="119"/>
      <c r="T36" s="67"/>
      <c r="U36" s="52"/>
      <c r="V36" s="52"/>
      <c r="W36" s="52"/>
      <c r="X36" s="70"/>
      <c r="Y36" s="67"/>
      <c r="Z36" s="52"/>
      <c r="AA36" s="52"/>
      <c r="AB36" s="52"/>
      <c r="AC36" s="70"/>
      <c r="AD36" s="67"/>
      <c r="AE36" s="52"/>
      <c r="AF36" s="52"/>
      <c r="AG36" s="52"/>
      <c r="AH36" s="123"/>
      <c r="AI36" s="67"/>
      <c r="AJ36" s="52"/>
      <c r="AK36" s="52"/>
      <c r="AL36" s="52"/>
      <c r="AM36" s="65"/>
      <c r="AN36" s="67"/>
      <c r="AO36" s="52"/>
      <c r="AP36" s="52"/>
      <c r="AQ36" s="52"/>
      <c r="AR36" s="65"/>
      <c r="AS36" s="67"/>
      <c r="AT36" s="52"/>
      <c r="AU36" s="52"/>
      <c r="AV36" s="52"/>
      <c r="AW36" s="65"/>
      <c r="AX36" s="67"/>
      <c r="AY36" s="52"/>
      <c r="AZ36" s="52"/>
      <c r="BA36" s="52"/>
      <c r="BB36" s="65"/>
      <c r="BC36" s="67"/>
      <c r="BD36" s="52"/>
      <c r="BE36" s="52"/>
      <c r="BF36" s="52"/>
      <c r="BG36" s="65"/>
      <c r="BH36" s="67"/>
      <c r="BI36" s="52"/>
      <c r="BJ36" s="52"/>
      <c r="BK36" s="52"/>
      <c r="BL36" s="110"/>
      <c r="BM36" s="67"/>
      <c r="BN36" s="52"/>
      <c r="BO36" s="52"/>
      <c r="BP36" s="52"/>
      <c r="BQ36" s="110"/>
      <c r="BR36" s="67"/>
      <c r="BS36" s="52"/>
      <c r="BT36" s="52"/>
      <c r="BU36" s="52"/>
      <c r="BV36" s="110"/>
      <c r="BW36" s="67"/>
      <c r="BX36" s="52"/>
      <c r="BY36" s="52"/>
      <c r="BZ36" s="52"/>
      <c r="CA36" s="110"/>
      <c r="CB36" s="67"/>
      <c r="CC36" s="52"/>
      <c r="CD36" s="52"/>
      <c r="CE36" s="52"/>
      <c r="CF36" s="110"/>
      <c r="CG36" s="67"/>
      <c r="CH36" s="52"/>
      <c r="CI36" s="52"/>
      <c r="CJ36" s="52"/>
      <c r="CK36" s="110"/>
      <c r="CL36" s="67">
        <v>4</v>
      </c>
      <c r="CM36" s="52">
        <v>2</v>
      </c>
      <c r="CN36" s="52">
        <v>8</v>
      </c>
      <c r="CO36" s="52">
        <v>0</v>
      </c>
      <c r="CP36" s="110"/>
      <c r="CQ36" s="67"/>
      <c r="CR36" s="52"/>
      <c r="CS36" s="52"/>
      <c r="CT36" s="116"/>
      <c r="CU36" s="110"/>
      <c r="CV36" s="67"/>
      <c r="CW36" s="52"/>
      <c r="CX36" s="52"/>
      <c r="CY36" s="52"/>
      <c r="CZ36" s="70"/>
      <c r="DA36" s="67"/>
      <c r="DB36" s="52"/>
      <c r="DC36" s="52"/>
      <c r="DD36" s="52"/>
      <c r="DE36" s="70"/>
      <c r="DF36" s="67"/>
      <c r="DG36" s="52"/>
      <c r="DH36" s="52"/>
      <c r="DI36" s="52"/>
      <c r="DJ36" s="70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</row>
    <row r="37" spans="2:180" s="93" customFormat="1" ht="13.5" customHeight="1">
      <c r="B37" s="135" t="s">
        <v>177</v>
      </c>
      <c r="C37" s="227"/>
      <c r="D37" s="115">
        <v>1</v>
      </c>
      <c r="E37" s="116">
        <f t="shared" si="4"/>
        <v>9</v>
      </c>
      <c r="F37" s="116">
        <f t="shared" si="5"/>
        <v>1</v>
      </c>
      <c r="G37" s="116">
        <f t="shared" si="6"/>
        <v>36</v>
      </c>
      <c r="H37" s="116">
        <f t="shared" si="7"/>
        <v>0</v>
      </c>
      <c r="I37" s="117" t="str">
        <f t="shared" si="8"/>
        <v>-</v>
      </c>
      <c r="J37" s="117">
        <f t="shared" si="9"/>
        <v>4</v>
      </c>
      <c r="K37" s="118" t="str">
        <f t="shared" si="10"/>
        <v>-</v>
      </c>
      <c r="L37" s="119"/>
      <c r="M37" s="67">
        <v>9</v>
      </c>
      <c r="N37" s="52">
        <v>1</v>
      </c>
      <c r="O37" s="52">
        <v>36</v>
      </c>
      <c r="P37" s="52">
        <v>0</v>
      </c>
      <c r="Q37" s="73"/>
      <c r="R37" s="120">
        <f t="shared" si="11"/>
        <v>-7.2</v>
      </c>
      <c r="S37" s="119"/>
      <c r="T37" s="67"/>
      <c r="U37" s="52"/>
      <c r="V37" s="52"/>
      <c r="W37" s="52"/>
      <c r="X37" s="70"/>
      <c r="Y37" s="67"/>
      <c r="Z37" s="52"/>
      <c r="AA37" s="52"/>
      <c r="AB37" s="52"/>
      <c r="AC37" s="70"/>
      <c r="AD37" s="67"/>
      <c r="AE37" s="52"/>
      <c r="AF37" s="52"/>
      <c r="AG37" s="52"/>
      <c r="AH37" s="123"/>
      <c r="AI37" s="67"/>
      <c r="AJ37" s="52"/>
      <c r="AK37" s="52"/>
      <c r="AL37" s="52"/>
      <c r="AM37" s="65"/>
      <c r="AN37" s="67"/>
      <c r="AO37" s="52"/>
      <c r="AP37" s="52"/>
      <c r="AQ37" s="52"/>
      <c r="AR37" s="65"/>
      <c r="AS37" s="67"/>
      <c r="AT37" s="52"/>
      <c r="AU37" s="52"/>
      <c r="AV37" s="52"/>
      <c r="AW37" s="65"/>
      <c r="AX37" s="67"/>
      <c r="AY37" s="52"/>
      <c r="AZ37" s="52"/>
      <c r="BA37" s="52"/>
      <c r="BB37" s="65"/>
      <c r="BC37" s="67"/>
      <c r="BD37" s="52"/>
      <c r="BE37" s="52"/>
      <c r="BF37" s="52"/>
      <c r="BG37" s="65"/>
      <c r="BH37" s="67"/>
      <c r="BI37" s="52"/>
      <c r="BJ37" s="52"/>
      <c r="BK37" s="52"/>
      <c r="BL37" s="110"/>
      <c r="BM37" s="67"/>
      <c r="BN37" s="52"/>
      <c r="BO37" s="52"/>
      <c r="BP37" s="52"/>
      <c r="BQ37" s="110"/>
      <c r="BR37" s="67"/>
      <c r="BS37" s="52"/>
      <c r="BT37" s="52"/>
      <c r="BU37" s="52"/>
      <c r="BV37" s="110"/>
      <c r="BW37" s="67"/>
      <c r="BX37" s="52"/>
      <c r="BY37" s="52"/>
      <c r="BZ37" s="52"/>
      <c r="CA37" s="110"/>
      <c r="CB37" s="67"/>
      <c r="CC37" s="52"/>
      <c r="CD37" s="52"/>
      <c r="CE37" s="52"/>
      <c r="CF37" s="110"/>
      <c r="CG37" s="67">
        <v>9</v>
      </c>
      <c r="CH37" s="52">
        <v>1</v>
      </c>
      <c r="CI37" s="52">
        <v>36</v>
      </c>
      <c r="CJ37" s="52">
        <v>0</v>
      </c>
      <c r="CK37" s="110"/>
      <c r="CL37" s="67"/>
      <c r="CM37" s="52"/>
      <c r="CN37" s="52"/>
      <c r="CO37" s="52"/>
      <c r="CP37" s="110"/>
      <c r="CQ37" s="67"/>
      <c r="CR37" s="52"/>
      <c r="CS37" s="52"/>
      <c r="CT37" s="116"/>
      <c r="CU37" s="110"/>
      <c r="CV37" s="67"/>
      <c r="CW37" s="52"/>
      <c r="CX37" s="52"/>
      <c r="CY37" s="52"/>
      <c r="CZ37" s="70"/>
      <c r="DA37" s="67"/>
      <c r="DB37" s="52"/>
      <c r="DC37" s="52"/>
      <c r="DD37" s="52"/>
      <c r="DE37" s="70"/>
      <c r="DF37" s="67"/>
      <c r="DG37" s="52"/>
      <c r="DH37" s="52"/>
      <c r="DI37" s="52"/>
      <c r="DJ37" s="70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</row>
    <row r="38" spans="2:180" s="93" customFormat="1" ht="13.5" customHeight="1">
      <c r="B38" s="135" t="s">
        <v>168</v>
      </c>
      <c r="C38" s="143" t="s">
        <v>34</v>
      </c>
      <c r="D38" s="115">
        <v>2</v>
      </c>
      <c r="E38" s="116">
        <f t="shared" si="4"/>
        <v>15</v>
      </c>
      <c r="F38" s="116">
        <f t="shared" si="5"/>
        <v>2</v>
      </c>
      <c r="G38" s="116">
        <f t="shared" si="6"/>
        <v>93</v>
      </c>
      <c r="H38" s="116">
        <f t="shared" si="7"/>
        <v>0</v>
      </c>
      <c r="I38" s="117" t="str">
        <f t="shared" si="8"/>
        <v>-</v>
      </c>
      <c r="J38" s="117">
        <f t="shared" si="9"/>
        <v>6.2</v>
      </c>
      <c r="K38" s="118" t="str">
        <f t="shared" si="10"/>
        <v>-</v>
      </c>
      <c r="L38" s="119"/>
      <c r="M38" s="67">
        <v>8</v>
      </c>
      <c r="N38" s="52">
        <v>2</v>
      </c>
      <c r="O38" s="52">
        <v>38</v>
      </c>
      <c r="P38" s="52">
        <v>0</v>
      </c>
      <c r="Q38" s="73"/>
      <c r="R38" s="120">
        <f t="shared" si="11"/>
        <v>-18.6</v>
      </c>
      <c r="S38" s="119"/>
      <c r="T38" s="67"/>
      <c r="U38" s="52"/>
      <c r="V38" s="52"/>
      <c r="W38" s="52"/>
      <c r="X38" s="70"/>
      <c r="Y38" s="67"/>
      <c r="Z38" s="52"/>
      <c r="AA38" s="52"/>
      <c r="AB38" s="52"/>
      <c r="AC38" s="70"/>
      <c r="AD38" s="67"/>
      <c r="AE38" s="52"/>
      <c r="AF38" s="52"/>
      <c r="AG38" s="52"/>
      <c r="AH38" s="123"/>
      <c r="AI38" s="67"/>
      <c r="AJ38" s="52"/>
      <c r="AK38" s="52"/>
      <c r="AL38" s="52"/>
      <c r="AM38" s="65"/>
      <c r="AN38" s="67"/>
      <c r="AO38" s="52"/>
      <c r="AP38" s="52"/>
      <c r="AQ38" s="52"/>
      <c r="AR38" s="65"/>
      <c r="AS38" s="67"/>
      <c r="AT38" s="52"/>
      <c r="AU38" s="52"/>
      <c r="AV38" s="52"/>
      <c r="AW38" s="65"/>
      <c r="AX38" s="67">
        <v>8</v>
      </c>
      <c r="AY38" s="52">
        <v>2</v>
      </c>
      <c r="AZ38" s="52">
        <v>38</v>
      </c>
      <c r="BA38" s="52">
        <v>0</v>
      </c>
      <c r="BB38" s="65"/>
      <c r="BC38" s="67"/>
      <c r="BD38" s="52"/>
      <c r="BE38" s="52"/>
      <c r="BF38" s="52"/>
      <c r="BG38" s="65"/>
      <c r="BH38" s="67"/>
      <c r="BI38" s="52"/>
      <c r="BJ38" s="52"/>
      <c r="BK38" s="52"/>
      <c r="BL38" s="110"/>
      <c r="BM38" s="67"/>
      <c r="BN38" s="52"/>
      <c r="BO38" s="52"/>
      <c r="BP38" s="52"/>
      <c r="BQ38" s="110"/>
      <c r="BR38" s="67"/>
      <c r="BS38" s="52"/>
      <c r="BT38" s="52"/>
      <c r="BU38" s="52"/>
      <c r="BV38" s="110"/>
      <c r="BW38" s="67">
        <v>7</v>
      </c>
      <c r="BX38" s="52">
        <v>0</v>
      </c>
      <c r="BY38" s="52">
        <v>55</v>
      </c>
      <c r="BZ38" s="52">
        <v>0</v>
      </c>
      <c r="CA38" s="110"/>
      <c r="CB38" s="67"/>
      <c r="CC38" s="52"/>
      <c r="CD38" s="52"/>
      <c r="CE38" s="52"/>
      <c r="CF38" s="110"/>
      <c r="CG38" s="67"/>
      <c r="CH38" s="52"/>
      <c r="CI38" s="52"/>
      <c r="CJ38" s="52"/>
      <c r="CK38" s="110"/>
      <c r="CL38" s="67"/>
      <c r="CM38" s="52"/>
      <c r="CN38" s="52"/>
      <c r="CO38" s="52"/>
      <c r="CP38" s="110"/>
      <c r="CQ38" s="67"/>
      <c r="CR38" s="52"/>
      <c r="CS38" s="52"/>
      <c r="CT38" s="116"/>
      <c r="CU38" s="110"/>
      <c r="CV38" s="67"/>
      <c r="CW38" s="52"/>
      <c r="CX38" s="52"/>
      <c r="CY38" s="52"/>
      <c r="CZ38" s="70"/>
      <c r="DA38" s="67"/>
      <c r="DB38" s="52"/>
      <c r="DC38" s="52"/>
      <c r="DD38" s="52"/>
      <c r="DE38" s="70"/>
      <c r="DF38" s="67"/>
      <c r="DG38" s="52"/>
      <c r="DH38" s="52"/>
      <c r="DI38" s="52"/>
      <c r="DJ38" s="70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</row>
    <row r="39" spans="2:180" s="93" customFormat="1" ht="13.5" customHeight="1">
      <c r="B39" s="135" t="s">
        <v>174</v>
      </c>
      <c r="C39" s="227"/>
      <c r="D39" s="115">
        <v>1</v>
      </c>
      <c r="E39" s="116">
        <f t="shared" si="4"/>
        <v>5</v>
      </c>
      <c r="F39" s="116">
        <f t="shared" si="5"/>
        <v>0</v>
      </c>
      <c r="G39" s="116">
        <f t="shared" si="6"/>
        <v>31</v>
      </c>
      <c r="H39" s="116">
        <f t="shared" si="7"/>
        <v>0</v>
      </c>
      <c r="I39" s="117" t="str">
        <f t="shared" si="8"/>
        <v>-</v>
      </c>
      <c r="J39" s="117">
        <f t="shared" si="9"/>
        <v>6.2</v>
      </c>
      <c r="K39" s="118" t="str">
        <f t="shared" si="10"/>
        <v>-</v>
      </c>
      <c r="L39" s="119"/>
      <c r="M39" s="67">
        <v>5</v>
      </c>
      <c r="N39" s="52">
        <v>0</v>
      </c>
      <c r="O39" s="52">
        <v>31</v>
      </c>
      <c r="P39" s="52">
        <v>0</v>
      </c>
      <c r="Q39" s="73"/>
      <c r="R39" s="120">
        <f t="shared" si="11"/>
        <v>-6.2</v>
      </c>
      <c r="S39" s="119"/>
      <c r="T39" s="67"/>
      <c r="U39" s="52"/>
      <c r="V39" s="52"/>
      <c r="W39" s="52"/>
      <c r="X39" s="70"/>
      <c r="Y39" s="67"/>
      <c r="Z39" s="52"/>
      <c r="AA39" s="52"/>
      <c r="AB39" s="52"/>
      <c r="AC39" s="70"/>
      <c r="AD39" s="67"/>
      <c r="AE39" s="52"/>
      <c r="AF39" s="52"/>
      <c r="AG39" s="52"/>
      <c r="AH39" s="123"/>
      <c r="AI39" s="67"/>
      <c r="AJ39" s="52"/>
      <c r="AK39" s="52"/>
      <c r="AL39" s="52"/>
      <c r="AM39" s="65"/>
      <c r="AN39" s="67"/>
      <c r="AO39" s="52"/>
      <c r="AP39" s="52"/>
      <c r="AQ39" s="52"/>
      <c r="AR39" s="65"/>
      <c r="AS39" s="67"/>
      <c r="AT39" s="52"/>
      <c r="AU39" s="52"/>
      <c r="AV39" s="52"/>
      <c r="AW39" s="65"/>
      <c r="AX39" s="67"/>
      <c r="AY39" s="52"/>
      <c r="AZ39" s="52"/>
      <c r="BA39" s="52"/>
      <c r="BB39" s="65"/>
      <c r="BC39" s="67"/>
      <c r="BD39" s="52"/>
      <c r="BE39" s="52"/>
      <c r="BF39" s="52"/>
      <c r="BG39" s="65"/>
      <c r="BH39" s="67"/>
      <c r="BI39" s="52"/>
      <c r="BJ39" s="52"/>
      <c r="BK39" s="52"/>
      <c r="BL39" s="110"/>
      <c r="BM39" s="67"/>
      <c r="BN39" s="52"/>
      <c r="BO39" s="52"/>
      <c r="BP39" s="52"/>
      <c r="BQ39" s="110"/>
      <c r="BR39" s="67"/>
      <c r="BS39" s="52"/>
      <c r="BT39" s="52"/>
      <c r="BU39" s="52"/>
      <c r="BV39" s="110"/>
      <c r="BW39" s="67"/>
      <c r="BX39" s="52"/>
      <c r="BY39" s="52"/>
      <c r="BZ39" s="52"/>
      <c r="CA39" s="110"/>
      <c r="CB39" s="67">
        <v>5</v>
      </c>
      <c r="CC39" s="52">
        <v>0</v>
      </c>
      <c r="CD39" s="52">
        <v>31</v>
      </c>
      <c r="CE39" s="52">
        <v>0</v>
      </c>
      <c r="CF39" s="110"/>
      <c r="CG39" s="67"/>
      <c r="CH39" s="52"/>
      <c r="CI39" s="52"/>
      <c r="CJ39" s="52"/>
      <c r="CK39" s="110"/>
      <c r="CL39" s="67"/>
      <c r="CM39" s="52"/>
      <c r="CN39" s="52"/>
      <c r="CO39" s="52"/>
      <c r="CP39" s="110"/>
      <c r="CQ39" s="67"/>
      <c r="CR39" s="52"/>
      <c r="CS39" s="52"/>
      <c r="CT39" s="116"/>
      <c r="CU39" s="110"/>
      <c r="CV39" s="67"/>
      <c r="CW39" s="52"/>
      <c r="CX39" s="52"/>
      <c r="CY39" s="52"/>
      <c r="CZ39" s="70"/>
      <c r="DA39" s="67"/>
      <c r="DB39" s="52"/>
      <c r="DC39" s="52"/>
      <c r="DD39" s="52"/>
      <c r="DE39" s="70"/>
      <c r="DF39" s="67"/>
      <c r="DG39" s="52"/>
      <c r="DH39" s="52"/>
      <c r="DI39" s="52"/>
      <c r="DJ39" s="70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</row>
    <row r="40" spans="2:180" s="93" customFormat="1" ht="13.5" customHeight="1">
      <c r="B40" s="135" t="s">
        <v>148</v>
      </c>
      <c r="C40" s="143" t="s">
        <v>38</v>
      </c>
      <c r="D40" s="115">
        <v>13</v>
      </c>
      <c r="E40" s="116">
        <f t="shared" si="4"/>
        <v>14</v>
      </c>
      <c r="F40" s="116">
        <f t="shared" si="5"/>
        <v>0</v>
      </c>
      <c r="G40" s="116">
        <f t="shared" si="6"/>
        <v>87</v>
      </c>
      <c r="H40" s="116">
        <f t="shared" si="7"/>
        <v>0</v>
      </c>
      <c r="I40" s="117" t="str">
        <f t="shared" si="8"/>
        <v>-</v>
      </c>
      <c r="J40" s="117">
        <f t="shared" si="9"/>
        <v>6.214285714285714</v>
      </c>
      <c r="K40" s="118" t="str">
        <f t="shared" si="10"/>
        <v>-</v>
      </c>
      <c r="L40" s="119"/>
      <c r="M40" s="67">
        <v>3</v>
      </c>
      <c r="N40" s="52">
        <v>0</v>
      </c>
      <c r="O40" s="52">
        <v>24</v>
      </c>
      <c r="P40" s="52">
        <v>0</v>
      </c>
      <c r="Q40" s="73"/>
      <c r="R40" s="120">
        <f t="shared" si="11"/>
        <v>-17.4</v>
      </c>
      <c r="S40" s="119"/>
      <c r="T40" s="67"/>
      <c r="U40" s="52"/>
      <c r="V40" s="52"/>
      <c r="W40" s="52"/>
      <c r="X40" s="70"/>
      <c r="Y40" s="67"/>
      <c r="Z40" s="52"/>
      <c r="AA40" s="52"/>
      <c r="AB40" s="52"/>
      <c r="AC40" s="70"/>
      <c r="AD40" s="67"/>
      <c r="AE40" s="52"/>
      <c r="AF40" s="52"/>
      <c r="AG40" s="52"/>
      <c r="AH40" s="123"/>
      <c r="AI40" s="67"/>
      <c r="AJ40" s="52"/>
      <c r="AK40" s="52"/>
      <c r="AL40" s="52"/>
      <c r="AM40" s="65"/>
      <c r="AN40" s="67"/>
      <c r="AO40" s="52"/>
      <c r="AP40" s="52"/>
      <c r="AQ40" s="52"/>
      <c r="AR40" s="65"/>
      <c r="AS40" s="67"/>
      <c r="AT40" s="52"/>
      <c r="AU40" s="52"/>
      <c r="AV40" s="52"/>
      <c r="AW40" s="65"/>
      <c r="AX40" s="67"/>
      <c r="AY40" s="52"/>
      <c r="AZ40" s="52"/>
      <c r="BA40" s="52"/>
      <c r="BB40" s="65"/>
      <c r="BC40" s="67"/>
      <c r="BD40" s="52"/>
      <c r="BE40" s="52"/>
      <c r="BF40" s="52"/>
      <c r="BG40" s="65"/>
      <c r="BH40" s="67"/>
      <c r="BI40" s="52"/>
      <c r="BJ40" s="52"/>
      <c r="BK40" s="52"/>
      <c r="BL40" s="110"/>
      <c r="BM40" s="67"/>
      <c r="BN40" s="52"/>
      <c r="BO40" s="52"/>
      <c r="BP40" s="52"/>
      <c r="BQ40" s="110"/>
      <c r="BR40" s="67">
        <v>4</v>
      </c>
      <c r="BS40" s="52">
        <v>0</v>
      </c>
      <c r="BT40" s="52">
        <v>13</v>
      </c>
      <c r="BU40" s="52">
        <v>0</v>
      </c>
      <c r="BV40" s="110"/>
      <c r="BW40" s="67"/>
      <c r="BX40" s="52"/>
      <c r="BY40" s="52"/>
      <c r="BZ40" s="52"/>
      <c r="CA40" s="110"/>
      <c r="CB40" s="67">
        <v>3</v>
      </c>
      <c r="CC40" s="52">
        <v>0</v>
      </c>
      <c r="CD40" s="52">
        <v>24</v>
      </c>
      <c r="CE40" s="52">
        <v>0</v>
      </c>
      <c r="CF40" s="110"/>
      <c r="CG40" s="67"/>
      <c r="CH40" s="52"/>
      <c r="CI40" s="52"/>
      <c r="CJ40" s="52"/>
      <c r="CK40" s="110"/>
      <c r="CL40" s="67">
        <v>4</v>
      </c>
      <c r="CM40" s="52">
        <v>0</v>
      </c>
      <c r="CN40" s="52">
        <v>26</v>
      </c>
      <c r="CO40" s="52">
        <v>0</v>
      </c>
      <c r="CP40" s="110"/>
      <c r="CQ40" s="67">
        <v>3</v>
      </c>
      <c r="CR40" s="52">
        <v>0</v>
      </c>
      <c r="CS40" s="52">
        <v>24</v>
      </c>
      <c r="CT40" s="116">
        <v>0</v>
      </c>
      <c r="CU40" s="110"/>
      <c r="CV40" s="67"/>
      <c r="CW40" s="52"/>
      <c r="CX40" s="52"/>
      <c r="CY40" s="52"/>
      <c r="CZ40" s="70"/>
      <c r="DA40" s="67"/>
      <c r="DB40" s="52"/>
      <c r="DC40" s="52"/>
      <c r="DD40" s="52"/>
      <c r="DE40" s="70"/>
      <c r="DF40" s="67"/>
      <c r="DG40" s="52"/>
      <c r="DH40" s="52"/>
      <c r="DI40" s="52"/>
      <c r="DJ40" s="70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</row>
    <row r="41" spans="2:166" ht="13.5" customHeight="1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M41" s="127"/>
      <c r="N41" s="127"/>
      <c r="O41" s="127"/>
      <c r="P41" s="127"/>
      <c r="R41" s="127"/>
      <c r="T41" s="127"/>
      <c r="U41" s="127"/>
      <c r="V41" s="127"/>
      <c r="W41" s="127"/>
      <c r="Y41" s="127"/>
      <c r="Z41" s="127"/>
      <c r="AA41" s="127"/>
      <c r="AB41" s="127"/>
      <c r="AD41" s="127"/>
      <c r="AE41" s="127"/>
      <c r="AF41" s="127"/>
      <c r="AG41" s="127"/>
      <c r="AI41" s="127"/>
      <c r="AJ41" s="127"/>
      <c r="AK41" s="127"/>
      <c r="AL41" s="127"/>
      <c r="AN41" s="127"/>
      <c r="AO41" s="127"/>
      <c r="AP41" s="127"/>
      <c r="AQ41" s="127"/>
      <c r="AS41" s="127"/>
      <c r="AT41" s="127"/>
      <c r="AU41" s="127"/>
      <c r="AV41" s="127"/>
      <c r="AX41" s="127"/>
      <c r="AY41" s="127"/>
      <c r="AZ41" s="127"/>
      <c r="BA41" s="127"/>
      <c r="BC41" s="127"/>
      <c r="BD41" s="127"/>
      <c r="BE41" s="127"/>
      <c r="BF41" s="127"/>
      <c r="BH41" s="127"/>
      <c r="BI41" s="127"/>
      <c r="BJ41" s="127"/>
      <c r="BK41" s="127"/>
      <c r="BM41" s="127"/>
      <c r="BN41" s="127"/>
      <c r="BO41" s="127"/>
      <c r="BP41" s="127"/>
      <c r="BR41" s="127"/>
      <c r="BS41" s="127"/>
      <c r="BT41" s="127"/>
      <c r="BU41" s="127"/>
      <c r="BW41" s="127"/>
      <c r="BX41" s="127"/>
      <c r="BY41" s="127"/>
      <c r="BZ41" s="127"/>
      <c r="CB41" s="127"/>
      <c r="CC41" s="127"/>
      <c r="CD41" s="127"/>
      <c r="CE41" s="127"/>
      <c r="CG41" s="127"/>
      <c r="CH41" s="127"/>
      <c r="CI41" s="127"/>
      <c r="CJ41" s="127"/>
      <c r="CL41" s="127"/>
      <c r="CM41" s="127"/>
      <c r="CN41" s="127"/>
      <c r="CO41" s="127"/>
      <c r="CQ41" s="127"/>
      <c r="CR41" s="127"/>
      <c r="CS41" s="127"/>
      <c r="CT41" s="127"/>
      <c r="CV41" s="127"/>
      <c r="CW41" s="127"/>
      <c r="CX41" s="127"/>
      <c r="CY41" s="127"/>
      <c r="DA41" s="127"/>
      <c r="DB41" s="127"/>
      <c r="DC41" s="127"/>
      <c r="DD41" s="127"/>
      <c r="DF41" s="127"/>
      <c r="DG41" s="127"/>
      <c r="DH41" s="127"/>
      <c r="DI41" s="127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</row>
    <row r="42" spans="2:152" s="93" customFormat="1" ht="13.5" customHeight="1">
      <c r="B42" s="75" t="s">
        <v>63</v>
      </c>
      <c r="C42" s="82"/>
      <c r="D42" s="82"/>
      <c r="E42" s="76"/>
      <c r="F42" s="76"/>
      <c r="G42" s="76"/>
      <c r="H42" s="76"/>
      <c r="I42" s="76"/>
      <c r="J42" s="76"/>
      <c r="K42" s="76"/>
      <c r="L42" s="73"/>
      <c r="M42" s="76"/>
      <c r="N42" s="76"/>
      <c r="O42" s="76"/>
      <c r="P42" s="76"/>
      <c r="Q42" s="76"/>
      <c r="R42" s="73"/>
      <c r="S42" s="73"/>
      <c r="T42" s="76"/>
      <c r="U42" s="76"/>
      <c r="V42" s="76"/>
      <c r="W42" s="76"/>
      <c r="X42" s="78"/>
      <c r="Y42" s="76"/>
      <c r="Z42" s="76"/>
      <c r="AA42" s="76"/>
      <c r="AB42" s="76"/>
      <c r="AC42" s="76"/>
      <c r="AD42" s="76"/>
      <c r="AE42" s="76"/>
      <c r="AF42" s="76"/>
      <c r="AG42" s="76"/>
      <c r="AH42" s="78"/>
      <c r="AI42" s="76"/>
      <c r="AJ42" s="76"/>
      <c r="AK42" s="76"/>
      <c r="AL42" s="76"/>
      <c r="AM42" s="78"/>
      <c r="AN42" s="76"/>
      <c r="AO42" s="76"/>
      <c r="AP42" s="76"/>
      <c r="AQ42" s="76"/>
      <c r="AR42" s="79"/>
      <c r="AS42" s="76"/>
      <c r="AT42" s="76"/>
      <c r="AU42" s="76"/>
      <c r="AV42" s="76"/>
      <c r="AW42" s="79"/>
      <c r="AX42" s="76"/>
      <c r="AY42" s="76"/>
      <c r="AZ42" s="76"/>
      <c r="BA42" s="76"/>
      <c r="BB42" s="79"/>
      <c r="BC42" s="73"/>
      <c r="BD42" s="73"/>
      <c r="BE42" s="73"/>
      <c r="BF42" s="73"/>
      <c r="BG42" s="79"/>
      <c r="BH42" s="73"/>
      <c r="BI42" s="73"/>
      <c r="BJ42" s="73"/>
      <c r="BK42" s="73"/>
      <c r="BL42" s="79"/>
      <c r="BM42" s="73"/>
      <c r="BN42" s="73"/>
      <c r="BO42" s="73"/>
      <c r="BP42" s="73"/>
      <c r="BQ42" s="79"/>
      <c r="BR42" s="73"/>
      <c r="BS42" s="73"/>
      <c r="BT42" s="73"/>
      <c r="BU42" s="73"/>
      <c r="BV42" s="79"/>
      <c r="BW42" s="73"/>
      <c r="BX42" s="73"/>
      <c r="BY42" s="73"/>
      <c r="BZ42" s="73"/>
      <c r="CA42" s="79"/>
      <c r="CB42" s="73"/>
      <c r="CC42" s="73"/>
      <c r="CD42" s="73"/>
      <c r="CE42" s="73"/>
      <c r="CF42" s="79"/>
      <c r="CG42" s="73"/>
      <c r="CH42" s="73"/>
      <c r="CI42" s="73"/>
      <c r="CJ42" s="73"/>
      <c r="CK42" s="79"/>
      <c r="CL42" s="73"/>
      <c r="CM42" s="73"/>
      <c r="CN42" s="73"/>
      <c r="CO42" s="73"/>
      <c r="CP42" s="79"/>
      <c r="CQ42" s="73"/>
      <c r="CR42" s="73"/>
      <c r="CS42" s="73"/>
      <c r="CT42" s="73"/>
      <c r="CU42" s="79"/>
      <c r="CV42" s="73"/>
      <c r="CW42" s="73"/>
      <c r="CX42" s="73"/>
      <c r="CY42" s="73"/>
      <c r="CZ42" s="79"/>
      <c r="DA42" s="73"/>
      <c r="DB42" s="73"/>
      <c r="DC42" s="73"/>
      <c r="DD42" s="73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ET42" s="68"/>
      <c r="EU42" s="68"/>
      <c r="EV42" s="68"/>
    </row>
    <row r="43" spans="2:152" s="93" customFormat="1" ht="13.5" customHeight="1">
      <c r="B43" s="331" t="s">
        <v>64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9"/>
      <c r="Y43" s="73"/>
      <c r="Z43" s="73"/>
      <c r="AA43" s="73"/>
      <c r="AB43" s="73"/>
      <c r="AC43" s="73"/>
      <c r="AD43" s="73"/>
      <c r="AE43" s="73"/>
      <c r="AF43" s="73"/>
      <c r="AG43" s="73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ET43" s="68"/>
      <c r="EU43" s="68"/>
      <c r="EV43" s="68"/>
    </row>
    <row r="44" spans="2:123" s="93" customFormat="1" ht="13.5" customHeight="1">
      <c r="B44" s="331" t="s">
        <v>65</v>
      </c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9"/>
      <c r="Y44" s="73"/>
      <c r="Z44" s="73"/>
      <c r="AA44" s="73"/>
      <c r="AB44" s="73"/>
      <c r="AC44" s="73"/>
      <c r="AD44" s="73"/>
      <c r="AE44" s="73"/>
      <c r="AF44" s="73"/>
      <c r="AG44" s="73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</row>
    <row r="45" spans="2:123" s="93" customFormat="1" ht="13.5" customHeight="1">
      <c r="B45" s="331" t="s">
        <v>66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9"/>
      <c r="Y45" s="73"/>
      <c r="Z45" s="73"/>
      <c r="AA45" s="73"/>
      <c r="AB45" s="73"/>
      <c r="AC45" s="73"/>
      <c r="AD45" s="73"/>
      <c r="AE45" s="73"/>
      <c r="AF45" s="73"/>
      <c r="AG45" s="73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</row>
    <row r="46" spans="2:123" s="93" customFormat="1" ht="13.5" customHeight="1">
      <c r="B46" s="20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9"/>
      <c r="Y46" s="73"/>
      <c r="Z46" s="73"/>
      <c r="AA46" s="73"/>
      <c r="AB46" s="73"/>
      <c r="AC46" s="73"/>
      <c r="AD46" s="73"/>
      <c r="AE46" s="73"/>
      <c r="AF46" s="73"/>
      <c r="AG46" s="73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</row>
    <row r="47" spans="2:123" s="93" customFormat="1" ht="13.5" customHeight="1">
      <c r="B47" s="210" t="s">
        <v>106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3"/>
      <c r="Q47" s="73"/>
      <c r="R47" s="73"/>
      <c r="S47" s="73"/>
      <c r="T47" s="73"/>
      <c r="U47" s="73"/>
      <c r="V47" s="73"/>
      <c r="W47" s="73"/>
      <c r="X47" s="79"/>
      <c r="Y47" s="73"/>
      <c r="Z47" s="73"/>
      <c r="AA47" s="73"/>
      <c r="AB47" s="73"/>
      <c r="AC47" s="73"/>
      <c r="AD47" s="73"/>
      <c r="AE47" s="73"/>
      <c r="AF47" s="73"/>
      <c r="AG47" s="73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</row>
    <row r="48" spans="2:123" s="93" customFormat="1" ht="13.5" customHeight="1">
      <c r="B48" s="7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9"/>
      <c r="Y48" s="73"/>
      <c r="Z48" s="73"/>
      <c r="AA48" s="73"/>
      <c r="AB48" s="73"/>
      <c r="AC48" s="73"/>
      <c r="AD48" s="73"/>
      <c r="AE48" s="73"/>
      <c r="AF48" s="73"/>
      <c r="AG48" s="73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2:152" s="93" customFormat="1" ht="13.5" customHeight="1">
      <c r="B49" s="75" t="s">
        <v>67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9"/>
      <c r="Y49" s="73"/>
      <c r="Z49" s="73"/>
      <c r="AA49" s="73"/>
      <c r="AB49" s="73"/>
      <c r="AC49" s="73"/>
      <c r="AD49" s="73"/>
      <c r="AE49" s="73"/>
      <c r="AF49" s="73"/>
      <c r="AG49" s="73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ET49" s="68"/>
      <c r="EU49" s="68"/>
      <c r="EV49" s="68"/>
    </row>
    <row r="50" spans="2:152" s="93" customFormat="1" ht="13.5" customHeight="1">
      <c r="B50" s="330" t="s">
        <v>115</v>
      </c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73"/>
      <c r="U50" s="73"/>
      <c r="V50" s="73"/>
      <c r="W50" s="73"/>
      <c r="X50" s="79"/>
      <c r="Y50" s="73"/>
      <c r="Z50" s="73"/>
      <c r="AA50" s="73"/>
      <c r="AB50" s="73"/>
      <c r="AC50" s="73"/>
      <c r="AD50" s="73"/>
      <c r="AE50" s="73"/>
      <c r="AF50" s="73"/>
      <c r="AG50" s="73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ET50" s="68"/>
      <c r="EU50" s="68"/>
      <c r="EV50" s="68"/>
    </row>
    <row r="51" spans="2:152" s="93" customFormat="1" ht="13.5" customHeight="1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73"/>
      <c r="U51" s="73"/>
      <c r="V51" s="73"/>
      <c r="W51" s="73"/>
      <c r="X51" s="79"/>
      <c r="Y51" s="73"/>
      <c r="Z51" s="73"/>
      <c r="AA51" s="73"/>
      <c r="AB51" s="73"/>
      <c r="AC51" s="73"/>
      <c r="AD51" s="73"/>
      <c r="AE51" s="73"/>
      <c r="AF51" s="73"/>
      <c r="AG51" s="73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ET51" s="68"/>
      <c r="EU51" s="68"/>
      <c r="EV51" s="68"/>
    </row>
    <row r="52" spans="2:152" s="93" customFormat="1" ht="13.5" customHeight="1">
      <c r="B52" s="211" t="s">
        <v>105</v>
      </c>
      <c r="C52" s="211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73"/>
      <c r="U52" s="73"/>
      <c r="V52" s="73"/>
      <c r="W52" s="73"/>
      <c r="X52" s="79"/>
      <c r="Y52" s="73"/>
      <c r="Z52" s="73"/>
      <c r="AA52" s="73"/>
      <c r="AB52" s="73"/>
      <c r="AC52" s="73"/>
      <c r="AD52" s="73"/>
      <c r="AE52" s="73"/>
      <c r="AF52" s="73"/>
      <c r="AG52" s="73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ET52" s="68"/>
      <c r="EU52" s="68"/>
      <c r="EV52" s="68"/>
    </row>
    <row r="53" spans="2:152" s="93" customFormat="1" ht="13.5" customHeight="1">
      <c r="B53" s="211" t="s">
        <v>114</v>
      </c>
      <c r="C53" s="21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73"/>
      <c r="U53" s="73"/>
      <c r="V53" s="73"/>
      <c r="W53" s="73"/>
      <c r="X53" s="79"/>
      <c r="Y53" s="73"/>
      <c r="Z53" s="73"/>
      <c r="AA53" s="73"/>
      <c r="AB53" s="73"/>
      <c r="AC53" s="73"/>
      <c r="AD53" s="73"/>
      <c r="AE53" s="73"/>
      <c r="AF53" s="73"/>
      <c r="AG53" s="73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ET53" s="68"/>
      <c r="EU53" s="68"/>
      <c r="EV53" s="68"/>
    </row>
    <row r="54" spans="2:123" s="93" customFormat="1" ht="13.5" customHeight="1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9"/>
      <c r="Y54" s="73"/>
      <c r="Z54" s="73"/>
      <c r="AA54" s="73"/>
      <c r="AB54" s="73"/>
      <c r="AC54" s="73"/>
      <c r="AD54" s="73"/>
      <c r="AE54" s="73"/>
      <c r="AF54" s="73"/>
      <c r="AG54" s="73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</row>
    <row r="55" spans="2:123" s="93" customFormat="1" ht="13.5" customHeight="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73"/>
      <c r="U55" s="73"/>
      <c r="V55" s="73"/>
      <c r="W55" s="73"/>
      <c r="X55" s="79"/>
      <c r="Y55" s="73"/>
      <c r="Z55" s="73"/>
      <c r="AA55" s="73"/>
      <c r="AB55" s="73"/>
      <c r="AC55" s="73"/>
      <c r="AD55" s="73"/>
      <c r="AE55" s="73"/>
      <c r="AF55" s="73"/>
      <c r="AG55" s="73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2:123" s="93" customFormat="1" ht="13.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73"/>
      <c r="U56" s="73"/>
      <c r="V56" s="73"/>
      <c r="W56" s="73"/>
      <c r="X56" s="79"/>
      <c r="Y56" s="73"/>
      <c r="Z56" s="73"/>
      <c r="AA56" s="73"/>
      <c r="AB56" s="73"/>
      <c r="AC56" s="73"/>
      <c r="AD56" s="73"/>
      <c r="AE56" s="73"/>
      <c r="AF56" s="73"/>
      <c r="AG56" s="73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</row>
    <row r="57" spans="2:123" s="93" customFormat="1" ht="13.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73"/>
      <c r="U57" s="73"/>
      <c r="V57" s="73"/>
      <c r="W57" s="73"/>
      <c r="X57" s="79"/>
      <c r="Y57" s="73"/>
      <c r="Z57" s="73"/>
      <c r="AA57" s="73"/>
      <c r="AB57" s="73"/>
      <c r="AC57" s="73"/>
      <c r="AD57" s="73"/>
      <c r="AE57" s="73"/>
      <c r="AF57" s="73"/>
      <c r="AG57" s="73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</row>
    <row r="58" spans="2:123" s="93" customFormat="1" ht="13.5" customHeight="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73"/>
      <c r="U58" s="73"/>
      <c r="V58" s="73"/>
      <c r="W58" s="73"/>
      <c r="X58" s="79"/>
      <c r="Y58" s="73"/>
      <c r="Z58" s="73"/>
      <c r="AA58" s="73"/>
      <c r="AB58" s="73"/>
      <c r="AC58" s="73"/>
      <c r="AD58" s="73"/>
      <c r="AE58" s="73"/>
      <c r="AF58" s="73"/>
      <c r="AG58" s="73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</row>
    <row r="59" spans="2:123" s="93" customFormat="1" ht="13.5" customHeight="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73"/>
      <c r="U59" s="73"/>
      <c r="V59" s="73"/>
      <c r="W59" s="73"/>
      <c r="X59" s="79"/>
      <c r="Y59" s="73"/>
      <c r="Z59" s="73"/>
      <c r="AA59" s="73"/>
      <c r="AB59" s="73"/>
      <c r="AC59" s="73"/>
      <c r="AD59" s="73"/>
      <c r="AE59" s="73"/>
      <c r="AF59" s="73"/>
      <c r="AG59" s="73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</row>
    <row r="60" spans="2:33" s="93" customFormat="1" ht="13.5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95"/>
      <c r="U60" s="95"/>
      <c r="V60" s="95"/>
      <c r="W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2:33" s="93" customFormat="1" ht="13.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95"/>
      <c r="U61" s="95"/>
      <c r="V61" s="95"/>
      <c r="W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2:33" s="93" customFormat="1" ht="13.5" customHeight="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95"/>
      <c r="U62" s="95"/>
      <c r="V62" s="95"/>
      <c r="W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2:33" ht="13.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91"/>
      <c r="U63" s="91"/>
      <c r="V63" s="91"/>
      <c r="W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2:33" ht="13.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2:19" ht="13.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 ht="13.5" customHeight="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 ht="13.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 ht="13.5" customHeigh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 ht="13.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 ht="13.5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 ht="13.5" customHeight="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 ht="13.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 ht="13.5" customHeight="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 ht="13.5" customHeight="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 ht="13.5" customHeight="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 ht="13.5" customHeight="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 ht="13.5" customHeigh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 ht="13.5" customHeight="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 ht="13.5" customHeight="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 ht="13.5" customHeigh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 ht="13.5" customHeight="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 ht="13.5" customHeight="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 ht="13.5" customHeigh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 ht="13.5" customHeight="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 ht="13.5" customHeight="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 ht="13.5" customHeight="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 ht="13.5" customHeight="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 ht="13.5" customHeight="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 ht="13.5" customHeight="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 ht="13.5" customHeight="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 ht="13.5" customHeight="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 ht="13.5" customHeight="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 ht="13.5" customHeight="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 ht="13.5" customHeight="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 ht="13.5" customHeight="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 ht="13.5" customHeight="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 ht="13.5" customHeight="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 ht="13.5" customHeight="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 ht="13.5" customHeight="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 ht="13.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 ht="13.5" customHeight="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 ht="13.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 ht="13.5" customHeight="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 ht="13.5" customHeight="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 ht="13.5" customHeight="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 ht="13.5" customHeight="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 ht="13.5" customHeight="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 ht="13.5" customHeight="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 ht="13.5" customHeight="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 ht="13.5" customHeight="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 ht="13.5" customHeight="1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2:19" ht="13.5" customHeight="1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2:19" ht="13.5" customHeight="1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2:19" ht="13.5" customHeight="1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2:19" ht="13.5" customHeight="1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2:19" ht="13.5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2:19" ht="13.5" customHeight="1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2:19" ht="13.5" customHeight="1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2:19" ht="13.5" customHeight="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2:19" ht="13.5" customHeight="1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2:19" ht="13.5" customHeight="1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2:19" ht="13.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2:19" ht="13.5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2:19" ht="13.5" customHeight="1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2:19" ht="13.5" customHeight="1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2:19" ht="13.5" customHeight="1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2:19" ht="13.5" customHeight="1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2:19" ht="13.5" customHeight="1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</row>
    <row r="129" spans="2:19" ht="13.5" customHeight="1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</row>
    <row r="130" spans="2:19" ht="13.5" customHeight="1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</row>
    <row r="131" spans="2:19" ht="13.5" customHeight="1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</row>
    <row r="132" spans="2:19" ht="13.5" customHeight="1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</row>
    <row r="133" spans="2:19" ht="13.5" customHeight="1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2:19" ht="13.5" customHeight="1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2:19" ht="13.5" customHeight="1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2:19" ht="13.5" customHeight="1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</row>
    <row r="137" spans="2:19" ht="13.5" customHeight="1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ht="13.5" customHeight="1"/>
    <row r="139" spans="2:180" s="93" customFormat="1" ht="13.5" customHeight="1">
      <c r="B139" s="79"/>
      <c r="C139" s="79"/>
      <c r="D139" s="79"/>
      <c r="E139" s="78"/>
      <c r="F139" s="78"/>
      <c r="G139" s="78"/>
      <c r="H139" s="78"/>
      <c r="I139" s="42" t="s">
        <v>50</v>
      </c>
      <c r="J139" s="42" t="s">
        <v>51</v>
      </c>
      <c r="K139" s="42" t="s">
        <v>52</v>
      </c>
      <c r="L139" s="78"/>
      <c r="M139" s="96" t="s">
        <v>53</v>
      </c>
      <c r="N139" s="97"/>
      <c r="O139" s="97"/>
      <c r="P139" s="98"/>
      <c r="Q139" s="214"/>
      <c r="R139" s="37" t="s">
        <v>21</v>
      </c>
      <c r="S139" s="78"/>
      <c r="T139" s="129"/>
      <c r="U139" s="130"/>
      <c r="V139" s="130"/>
      <c r="W139" s="130"/>
      <c r="X139" s="73"/>
      <c r="Y139" s="129"/>
      <c r="Z139" s="130"/>
      <c r="AA139" s="130"/>
      <c r="AB139" s="130"/>
      <c r="AC139" s="73"/>
      <c r="AD139" s="73"/>
      <c r="AE139" s="73"/>
      <c r="AF139" s="73"/>
      <c r="AG139" s="73"/>
      <c r="AH139" s="73"/>
      <c r="AI139" s="129"/>
      <c r="AJ139" s="130"/>
      <c r="AK139" s="130"/>
      <c r="AL139" s="130"/>
      <c r="AM139" s="102"/>
      <c r="AN139" s="129"/>
      <c r="AO139" s="130"/>
      <c r="AP139" s="130"/>
      <c r="AQ139" s="130"/>
      <c r="AR139" s="64"/>
      <c r="AS139" s="129"/>
      <c r="AT139" s="130"/>
      <c r="AU139" s="130"/>
      <c r="AV139" s="130"/>
      <c r="AW139" s="64"/>
      <c r="AX139" s="129"/>
      <c r="AY139" s="130"/>
      <c r="AZ139" s="130"/>
      <c r="BA139" s="130"/>
      <c r="BB139" s="63"/>
      <c r="BC139" s="129"/>
      <c r="BD139" s="130"/>
      <c r="BE139" s="130"/>
      <c r="BF139" s="130"/>
      <c r="BG139" s="63"/>
      <c r="BH139" s="129"/>
      <c r="BI139" s="130"/>
      <c r="BJ139" s="130"/>
      <c r="BK139" s="130"/>
      <c r="BL139" s="95"/>
      <c r="BM139" s="129"/>
      <c r="BN139" s="130"/>
      <c r="BO139" s="130"/>
      <c r="BP139" s="130"/>
      <c r="BQ139" s="103"/>
      <c r="BR139" s="131"/>
      <c r="BS139" s="130"/>
      <c r="BT139" s="130"/>
      <c r="BU139" s="130"/>
      <c r="BV139" s="63"/>
      <c r="BW139" s="129"/>
      <c r="BX139" s="130"/>
      <c r="BY139" s="130"/>
      <c r="BZ139" s="130"/>
      <c r="CA139" s="63"/>
      <c r="CB139" s="129"/>
      <c r="CC139" s="130"/>
      <c r="CD139" s="130"/>
      <c r="CE139" s="130"/>
      <c r="CF139" s="70"/>
      <c r="CG139" s="129"/>
      <c r="CH139" s="130"/>
      <c r="CI139" s="130"/>
      <c r="CJ139" s="130"/>
      <c r="CK139" s="95"/>
      <c r="CL139" s="129"/>
      <c r="CM139" s="130"/>
      <c r="CN139" s="130"/>
      <c r="CO139" s="130"/>
      <c r="CP139" s="70"/>
      <c r="CQ139" s="129"/>
      <c r="CR139" s="130"/>
      <c r="CS139" s="130"/>
      <c r="CT139" s="130"/>
      <c r="CU139" s="70"/>
      <c r="CV139" s="129"/>
      <c r="CW139" s="130"/>
      <c r="CX139" s="130"/>
      <c r="CY139" s="130"/>
      <c r="CZ139" s="70" t="s">
        <v>22</v>
      </c>
      <c r="DA139" s="129"/>
      <c r="DB139" s="130"/>
      <c r="DC139" s="130"/>
      <c r="DD139" s="130"/>
      <c r="DE139" s="70" t="s">
        <v>22</v>
      </c>
      <c r="DF139" s="129"/>
      <c r="DG139" s="130"/>
      <c r="DH139" s="130"/>
      <c r="DI139" s="130"/>
      <c r="DJ139" s="70" t="s">
        <v>22</v>
      </c>
      <c r="DK139" s="129"/>
      <c r="DL139" s="130"/>
      <c r="DM139" s="130"/>
      <c r="DN139" s="130"/>
      <c r="DO139" s="70" t="s">
        <v>22</v>
      </c>
      <c r="DP139" s="129"/>
      <c r="DQ139" s="130"/>
      <c r="DR139" s="130"/>
      <c r="DS139" s="130"/>
      <c r="DT139" s="104" t="s">
        <v>22</v>
      </c>
      <c r="DU139" s="105"/>
      <c r="DV139" s="104"/>
      <c r="DW139" s="104"/>
      <c r="DX139" s="104"/>
      <c r="DY139" s="104"/>
      <c r="DZ139" s="105"/>
      <c r="EA139" s="104"/>
      <c r="EB139" s="104"/>
      <c r="EC139" s="104"/>
      <c r="ED139" s="104"/>
      <c r="EE139" s="105"/>
      <c r="EF139" s="104"/>
      <c r="EG139" s="104"/>
      <c r="EH139" s="104"/>
      <c r="EI139" s="104"/>
      <c r="EJ139" s="105"/>
      <c r="EK139" s="104"/>
      <c r="EL139" s="104"/>
      <c r="EM139" s="104"/>
      <c r="EN139" s="104"/>
      <c r="EO139" s="105"/>
      <c r="EP139" s="104"/>
      <c r="EQ139" s="104"/>
      <c r="ER139" s="104"/>
      <c r="EW139" s="349" t="s">
        <v>54</v>
      </c>
      <c r="EX139" s="350"/>
      <c r="EY139" s="350"/>
      <c r="EZ139" s="350"/>
      <c r="FA139" s="350"/>
      <c r="FB139" s="350"/>
      <c r="FC139" s="351"/>
      <c r="FE139" s="38" t="s">
        <v>23</v>
      </c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</row>
    <row r="140" spans="2:180" s="93" customFormat="1" ht="13.5" customHeight="1">
      <c r="B140" s="106" t="s">
        <v>68</v>
      </c>
      <c r="C140" s="41"/>
      <c r="D140" s="41" t="s">
        <v>25</v>
      </c>
      <c r="E140" s="42" t="s">
        <v>56</v>
      </c>
      <c r="F140" s="42" t="s">
        <v>57</v>
      </c>
      <c r="G140" s="42" t="s">
        <v>28</v>
      </c>
      <c r="H140" s="42" t="s">
        <v>58</v>
      </c>
      <c r="I140" s="42" t="s">
        <v>59</v>
      </c>
      <c r="J140" s="42" t="s">
        <v>60</v>
      </c>
      <c r="K140" s="42" t="s">
        <v>30</v>
      </c>
      <c r="L140" s="107"/>
      <c r="M140" s="42" t="s">
        <v>56</v>
      </c>
      <c r="N140" s="42" t="s">
        <v>57</v>
      </c>
      <c r="O140" s="42" t="s">
        <v>61</v>
      </c>
      <c r="P140" s="42" t="s">
        <v>58</v>
      </c>
      <c r="Q140" s="215"/>
      <c r="R140" s="45" t="s">
        <v>31</v>
      </c>
      <c r="S140" s="132"/>
      <c r="T140" s="42" t="s">
        <v>56</v>
      </c>
      <c r="U140" s="42" t="s">
        <v>57</v>
      </c>
      <c r="V140" s="42" t="s">
        <v>61</v>
      </c>
      <c r="W140" s="42" t="s">
        <v>58</v>
      </c>
      <c r="X140" s="109"/>
      <c r="Y140" s="42" t="s">
        <v>56</v>
      </c>
      <c r="Z140" s="42" t="s">
        <v>57</v>
      </c>
      <c r="AA140" s="42" t="s">
        <v>61</v>
      </c>
      <c r="AB140" s="42" t="s">
        <v>58</v>
      </c>
      <c r="AC140" s="215"/>
      <c r="AD140" s="215"/>
      <c r="AE140" s="215"/>
      <c r="AF140" s="215"/>
      <c r="AG140" s="215"/>
      <c r="AH140" s="79"/>
      <c r="AI140" s="42" t="s">
        <v>56</v>
      </c>
      <c r="AJ140" s="42" t="s">
        <v>57</v>
      </c>
      <c r="AK140" s="42" t="s">
        <v>61</v>
      </c>
      <c r="AL140" s="42" t="s">
        <v>58</v>
      </c>
      <c r="AM140" s="73"/>
      <c r="AN140" s="42" t="s">
        <v>56</v>
      </c>
      <c r="AO140" s="42" t="s">
        <v>57</v>
      </c>
      <c r="AP140" s="42" t="s">
        <v>61</v>
      </c>
      <c r="AQ140" s="42" t="s">
        <v>58</v>
      </c>
      <c r="AR140" s="73"/>
      <c r="AS140" s="42" t="s">
        <v>56</v>
      </c>
      <c r="AT140" s="42" t="s">
        <v>57</v>
      </c>
      <c r="AU140" s="42" t="s">
        <v>61</v>
      </c>
      <c r="AV140" s="42" t="s">
        <v>58</v>
      </c>
      <c r="AW140" s="73"/>
      <c r="AX140" s="42" t="s">
        <v>56</v>
      </c>
      <c r="AY140" s="42" t="s">
        <v>57</v>
      </c>
      <c r="AZ140" s="42" t="s">
        <v>61</v>
      </c>
      <c r="BA140" s="42" t="s">
        <v>58</v>
      </c>
      <c r="BB140" s="66"/>
      <c r="BC140" s="42" t="s">
        <v>56</v>
      </c>
      <c r="BD140" s="42" t="s">
        <v>57</v>
      </c>
      <c r="BE140" s="42" t="s">
        <v>61</v>
      </c>
      <c r="BF140" s="42" t="s">
        <v>58</v>
      </c>
      <c r="BG140" s="65"/>
      <c r="BH140" s="42" t="s">
        <v>56</v>
      </c>
      <c r="BI140" s="42" t="s">
        <v>57</v>
      </c>
      <c r="BJ140" s="42" t="s">
        <v>61</v>
      </c>
      <c r="BK140" s="42" t="s">
        <v>58</v>
      </c>
      <c r="BL140" s="110"/>
      <c r="BM140" s="42" t="s">
        <v>56</v>
      </c>
      <c r="BN140" s="42" t="s">
        <v>57</v>
      </c>
      <c r="BO140" s="42" t="s">
        <v>61</v>
      </c>
      <c r="BP140" s="42" t="s">
        <v>58</v>
      </c>
      <c r="BQ140" s="110"/>
      <c r="BR140" s="133" t="s">
        <v>56</v>
      </c>
      <c r="BS140" s="42" t="s">
        <v>57</v>
      </c>
      <c r="BT140" s="42" t="s">
        <v>61</v>
      </c>
      <c r="BU140" s="42" t="s">
        <v>58</v>
      </c>
      <c r="BV140" s="110"/>
      <c r="BW140" s="42" t="s">
        <v>56</v>
      </c>
      <c r="BX140" s="42" t="s">
        <v>57</v>
      </c>
      <c r="BY140" s="42" t="s">
        <v>61</v>
      </c>
      <c r="BZ140" s="42" t="s">
        <v>58</v>
      </c>
      <c r="CA140" s="110"/>
      <c r="CB140" s="42" t="s">
        <v>56</v>
      </c>
      <c r="CC140" s="42" t="s">
        <v>57</v>
      </c>
      <c r="CD140" s="42" t="s">
        <v>61</v>
      </c>
      <c r="CE140" s="42" t="s">
        <v>58</v>
      </c>
      <c r="CF140" s="110"/>
      <c r="CG140" s="42" t="s">
        <v>56</v>
      </c>
      <c r="CH140" s="42" t="s">
        <v>57</v>
      </c>
      <c r="CI140" s="42" t="s">
        <v>61</v>
      </c>
      <c r="CJ140" s="42" t="s">
        <v>58</v>
      </c>
      <c r="CK140" s="70"/>
      <c r="CL140" s="42" t="s">
        <v>56</v>
      </c>
      <c r="CM140" s="42" t="s">
        <v>57</v>
      </c>
      <c r="CN140" s="42" t="s">
        <v>61</v>
      </c>
      <c r="CO140" s="42" t="s">
        <v>58</v>
      </c>
      <c r="CP140" s="70"/>
      <c r="CQ140" s="42" t="s">
        <v>56</v>
      </c>
      <c r="CR140" s="42" t="s">
        <v>57</v>
      </c>
      <c r="CS140" s="42" t="s">
        <v>61</v>
      </c>
      <c r="CT140" s="42" t="s">
        <v>58</v>
      </c>
      <c r="CU140" s="70"/>
      <c r="CV140" s="42" t="s">
        <v>56</v>
      </c>
      <c r="CW140" s="42" t="s">
        <v>57</v>
      </c>
      <c r="CX140" s="42" t="s">
        <v>61</v>
      </c>
      <c r="CY140" s="42" t="s">
        <v>58</v>
      </c>
      <c r="CZ140" s="70"/>
      <c r="DA140" s="42" t="s">
        <v>56</v>
      </c>
      <c r="DB140" s="42" t="s">
        <v>57</v>
      </c>
      <c r="DC140" s="42" t="s">
        <v>61</v>
      </c>
      <c r="DD140" s="42" t="s">
        <v>58</v>
      </c>
      <c r="DE140" s="70"/>
      <c r="DF140" s="42" t="s">
        <v>56</v>
      </c>
      <c r="DG140" s="42" t="s">
        <v>57</v>
      </c>
      <c r="DH140" s="42" t="s">
        <v>61</v>
      </c>
      <c r="DI140" s="42" t="s">
        <v>58</v>
      </c>
      <c r="DJ140" s="70"/>
      <c r="DK140" s="42" t="s">
        <v>56</v>
      </c>
      <c r="DL140" s="42" t="s">
        <v>57</v>
      </c>
      <c r="DM140" s="42" t="s">
        <v>61</v>
      </c>
      <c r="DN140" s="42" t="s">
        <v>58</v>
      </c>
      <c r="DO140" s="70"/>
      <c r="DP140" s="42" t="s">
        <v>56</v>
      </c>
      <c r="DQ140" s="42" t="s">
        <v>57</v>
      </c>
      <c r="DR140" s="42" t="s">
        <v>61</v>
      </c>
      <c r="DS140" s="42" t="s">
        <v>58</v>
      </c>
      <c r="DT140" s="70"/>
      <c r="DU140" s="111" t="s">
        <v>56</v>
      </c>
      <c r="DV140" s="111" t="s">
        <v>57</v>
      </c>
      <c r="DW140" s="111" t="s">
        <v>61</v>
      </c>
      <c r="DX140" s="111" t="s">
        <v>58</v>
      </c>
      <c r="DY140" s="112"/>
      <c r="DZ140" s="113" t="s">
        <v>56</v>
      </c>
      <c r="EA140" s="113" t="s">
        <v>57</v>
      </c>
      <c r="EB140" s="113" t="s">
        <v>61</v>
      </c>
      <c r="EC140" s="113" t="s">
        <v>58</v>
      </c>
      <c r="ED140" s="112"/>
      <c r="EE140" s="113" t="s">
        <v>56</v>
      </c>
      <c r="EF140" s="113" t="s">
        <v>57</v>
      </c>
      <c r="EG140" s="113" t="s">
        <v>61</v>
      </c>
      <c r="EH140" s="113" t="s">
        <v>58</v>
      </c>
      <c r="EI140" s="112"/>
      <c r="EJ140" s="113" t="s">
        <v>56</v>
      </c>
      <c r="EK140" s="113" t="s">
        <v>57</v>
      </c>
      <c r="EL140" s="113" t="s">
        <v>61</v>
      </c>
      <c r="EM140" s="113" t="s">
        <v>58</v>
      </c>
      <c r="EN140" s="112"/>
      <c r="EO140" s="113" t="s">
        <v>56</v>
      </c>
      <c r="EP140" s="113" t="s">
        <v>57</v>
      </c>
      <c r="EQ140" s="113" t="s">
        <v>61</v>
      </c>
      <c r="ER140" s="113" t="s">
        <v>58</v>
      </c>
      <c r="EW140" s="42" t="s">
        <v>56</v>
      </c>
      <c r="EX140" s="42" t="s">
        <v>57</v>
      </c>
      <c r="EY140" s="42" t="s">
        <v>61</v>
      </c>
      <c r="EZ140" s="42" t="s">
        <v>58</v>
      </c>
      <c r="FA140" s="42" t="s">
        <v>59</v>
      </c>
      <c r="FB140" s="42" t="s">
        <v>60</v>
      </c>
      <c r="FC140" s="42" t="s">
        <v>30</v>
      </c>
      <c r="FE140" s="46" t="s">
        <v>32</v>
      </c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</row>
    <row r="141" spans="2:181" s="93" customFormat="1" ht="13.5" customHeight="1">
      <c r="B141" s="16" t="s">
        <v>69</v>
      </c>
      <c r="C141" s="125" t="s">
        <v>38</v>
      </c>
      <c r="D141" s="115">
        <v>0</v>
      </c>
      <c r="E141" s="116">
        <f>SUM(T141,Y141,AI141,AN141,AX141,AS141,BC141,BH141,BM141,BR141,BW141,CB141,CG141,CL141,CQ141,CV141,DA141,DF141,DK141,DP141,DU141,DZ141,EE141,EJ141,EO141)</f>
        <v>0</v>
      </c>
      <c r="F141" s="116">
        <f>SUM(U141,Z141,AJ141,AO141,AY141,AT141,BD141,BI141,BN141,BS141,BX141,CC141,CH141,CM141,CR141,CW141,DB141,DG141,DL141,DQ141,DV141,EA141,EF141,EK141,EP141)</f>
        <v>0</v>
      </c>
      <c r="G141" s="116">
        <f>SUM(V141,AA141,AK141,AP141,AZ141,AU141,BE141,BJ141,BO141,BT141,BY141,CD141,CI141,CN141,CS141,CX141,DC141,DH141,DM141,DR141,DW141,EB141,EG141,EL141,EQ141)</f>
        <v>0</v>
      </c>
      <c r="H141" s="116">
        <f>SUM(W141,AB141,AL141,AQ141,BA141,AV141,BF141,BK141,BP141,BU141,BZ141,CE141,CJ141,CO141,CT141,CY141,DD141,DI141,DN141,DS141,DX141,EC141,EH141,EM141,ER141)</f>
        <v>0</v>
      </c>
      <c r="I141" s="117" t="str">
        <f aca="true" t="shared" si="12" ref="I141:I156">IF(H141=0,"-",E141/H141)</f>
        <v>-</v>
      </c>
      <c r="J141" s="117" t="str">
        <f aca="true" t="shared" si="13" ref="J141:J156">IF(E141=0,"-",G141/E141)</f>
        <v>-</v>
      </c>
      <c r="K141" s="118" t="str">
        <f aca="true" t="shared" si="14" ref="K141:K156">IF(H141=0,"-",G141/H141)</f>
        <v>-</v>
      </c>
      <c r="L141" s="119"/>
      <c r="M141" s="115"/>
      <c r="N141" s="52"/>
      <c r="O141" s="52"/>
      <c r="P141" s="52"/>
      <c r="Q141" s="216"/>
      <c r="R141" s="120">
        <f aca="true" t="shared" si="15" ref="R141:R156">H141*20-(G141/5)</f>
        <v>0</v>
      </c>
      <c r="S141" s="119"/>
      <c r="T141" s="67"/>
      <c r="U141" s="52"/>
      <c r="V141" s="52"/>
      <c r="W141" s="52"/>
      <c r="X141" s="70"/>
      <c r="Y141" s="67"/>
      <c r="Z141" s="52"/>
      <c r="AA141" s="52"/>
      <c r="AB141" s="52"/>
      <c r="AC141" s="216"/>
      <c r="AD141" s="216"/>
      <c r="AE141" s="216"/>
      <c r="AF141" s="216"/>
      <c r="AG141" s="216"/>
      <c r="AH141" s="123"/>
      <c r="AI141" s="115"/>
      <c r="AJ141" s="52"/>
      <c r="AK141" s="52"/>
      <c r="AL141" s="52"/>
      <c r="AM141" s="65"/>
      <c r="AN141" s="115"/>
      <c r="AO141" s="52"/>
      <c r="AP141" s="52"/>
      <c r="AQ141" s="52"/>
      <c r="AR141" s="65"/>
      <c r="AS141" s="115"/>
      <c r="AT141" s="52"/>
      <c r="AU141" s="52"/>
      <c r="AV141" s="52"/>
      <c r="AW141" s="65"/>
      <c r="AX141" s="67"/>
      <c r="AY141" s="52"/>
      <c r="AZ141" s="52"/>
      <c r="BA141" s="52"/>
      <c r="BB141" s="65"/>
      <c r="BC141" s="115"/>
      <c r="BD141" s="52"/>
      <c r="BE141" s="52"/>
      <c r="BF141" s="52"/>
      <c r="BG141" s="65"/>
      <c r="BH141" s="67"/>
      <c r="BI141" s="52"/>
      <c r="BJ141" s="52"/>
      <c r="BK141" s="52"/>
      <c r="BL141" s="110"/>
      <c r="BM141" s="115"/>
      <c r="BN141" s="52"/>
      <c r="BO141" s="52"/>
      <c r="BP141" s="52"/>
      <c r="BQ141" s="110"/>
      <c r="BR141" s="67"/>
      <c r="BS141" s="52"/>
      <c r="BT141" s="52"/>
      <c r="BU141" s="52"/>
      <c r="BV141" s="110"/>
      <c r="BW141" s="67"/>
      <c r="BX141" s="52"/>
      <c r="BY141" s="52"/>
      <c r="BZ141" s="52"/>
      <c r="CA141" s="110"/>
      <c r="CB141" s="67"/>
      <c r="CC141" s="52"/>
      <c r="CD141" s="52"/>
      <c r="CE141" s="52"/>
      <c r="CF141" s="110"/>
      <c r="CG141" s="67"/>
      <c r="CH141" s="52"/>
      <c r="CI141" s="52"/>
      <c r="CJ141" s="52"/>
      <c r="CK141" s="110"/>
      <c r="CL141" s="67"/>
      <c r="CM141" s="52"/>
      <c r="CN141" s="52"/>
      <c r="CO141" s="52"/>
      <c r="CP141" s="110"/>
      <c r="CQ141" s="67"/>
      <c r="CR141" s="52"/>
      <c r="CS141" s="52"/>
      <c r="CT141" s="116"/>
      <c r="CU141" s="110"/>
      <c r="CV141" s="115"/>
      <c r="CW141" s="52"/>
      <c r="CX141" s="52"/>
      <c r="CY141" s="52"/>
      <c r="CZ141" s="70"/>
      <c r="DA141" s="67"/>
      <c r="DB141" s="52"/>
      <c r="DC141" s="52"/>
      <c r="DD141" s="52"/>
      <c r="DE141" s="70"/>
      <c r="DF141" s="67"/>
      <c r="DG141" s="52"/>
      <c r="DH141" s="52"/>
      <c r="DI141" s="52"/>
      <c r="DJ141" s="70"/>
      <c r="DK141" s="67"/>
      <c r="DL141" s="52"/>
      <c r="DM141" s="52"/>
      <c r="DN141" s="52"/>
      <c r="DO141" s="70"/>
      <c r="DP141" s="67"/>
      <c r="DQ141" s="52"/>
      <c r="DR141" s="52"/>
      <c r="DS141" s="52"/>
      <c r="DT141" s="70"/>
      <c r="DU141" s="124"/>
      <c r="DV141" s="124"/>
      <c r="DW141" s="124"/>
      <c r="DX141" s="124"/>
      <c r="DY141" s="112"/>
      <c r="DZ141" s="104"/>
      <c r="EA141" s="104"/>
      <c r="EB141" s="104"/>
      <c r="EC141" s="104"/>
      <c r="ED141" s="112"/>
      <c r="EE141" s="104"/>
      <c r="EF141" s="104"/>
      <c r="EG141" s="104"/>
      <c r="EH141" s="104"/>
      <c r="EI141" s="112"/>
      <c r="EJ141" s="104"/>
      <c r="EK141" s="104"/>
      <c r="EL141" s="104"/>
      <c r="EM141" s="104"/>
      <c r="EN141" s="112"/>
      <c r="EO141" s="104"/>
      <c r="EP141" s="104"/>
      <c r="EQ141" s="104"/>
      <c r="ER141" s="104"/>
      <c r="EW141" s="56">
        <v>145.5</v>
      </c>
      <c r="EX141" s="67">
        <v>13</v>
      </c>
      <c r="EY141" s="67">
        <v>708</v>
      </c>
      <c r="EZ141" s="67">
        <v>28</v>
      </c>
      <c r="FA141" s="117">
        <f aca="true" t="shared" si="16" ref="FA141:FA156">IF(OR(EW141="-",EZ141=0),"-",EW141/EZ141)</f>
        <v>5.196428571428571</v>
      </c>
      <c r="FB141" s="117">
        <f aca="true" t="shared" si="17" ref="FB141:FB156">IF(EW141="-","-",EY141/EW141)</f>
        <v>4.865979381443299</v>
      </c>
      <c r="FC141" s="118">
        <f aca="true" t="shared" si="18" ref="FC141:FC156">IF(OR(EW141="-",EZ141=0),EY141,EY141/EZ141)</f>
        <v>25.285714285714285</v>
      </c>
      <c r="FE141" s="57">
        <v>3</v>
      </c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</row>
    <row r="142" spans="2:181" s="93" customFormat="1" ht="13.5" customHeight="1">
      <c r="B142" s="16" t="s">
        <v>70</v>
      </c>
      <c r="C142" s="114" t="s">
        <v>40</v>
      </c>
      <c r="D142" s="115">
        <v>0</v>
      </c>
      <c r="E142" s="116">
        <f>SUM(T142,Y142,AI142,AN142,AX142,AS142,BC142,BH142,BM142,BR142,BW142,CB142,CG142,CL142,CQ142,CV142,DA142,DF142,DK142,DP142,DU142,DZ142,EE142,EJ142,EO142)</f>
        <v>0</v>
      </c>
      <c r="F142" s="116">
        <f>SUM(U142,Z142,AJ142,AO142,AY142,AT142,BD142,BI142,BN142,BS142,BX142,CC142,CH142,CM142,CR142,CW142,DB142,DG142,DL142,DQ142,DV142,EA142,EF142,EK142,EP142)</f>
        <v>0</v>
      </c>
      <c r="G142" s="116">
        <f>SUM(V142,AA142,AK142,AP142,AZ142,AU142,BE142,BJ142,BO142,BT142,BY142,CD142,CI142,CN142,CS142,CX142,DC142,DH142,DM142,DR142,DW142,EB142,EG142,EL142,EQ142)</f>
        <v>0</v>
      </c>
      <c r="H142" s="116">
        <f>SUM(W142,AB142,AL142,AQ142,BA142,AV142,BF142,BK142,BP142,BU142,BZ142,CE142,CJ142,CO142,CT142,CY142,DD142,DI142,DN142,DS142,DX142,EC142,EH142,EM142,ER142)</f>
        <v>0</v>
      </c>
      <c r="I142" s="117" t="str">
        <f t="shared" si="12"/>
        <v>-</v>
      </c>
      <c r="J142" s="117" t="str">
        <f t="shared" si="13"/>
        <v>-</v>
      </c>
      <c r="K142" s="118" t="str">
        <f t="shared" si="14"/>
        <v>-</v>
      </c>
      <c r="L142" s="119"/>
      <c r="M142" s="115"/>
      <c r="N142" s="52"/>
      <c r="O142" s="52"/>
      <c r="P142" s="52"/>
      <c r="Q142" s="216"/>
      <c r="R142" s="120">
        <f t="shared" si="15"/>
        <v>0</v>
      </c>
      <c r="S142" s="119"/>
      <c r="T142" s="56"/>
      <c r="U142" s="52"/>
      <c r="V142" s="52"/>
      <c r="W142" s="52"/>
      <c r="X142" s="121"/>
      <c r="Y142" s="56"/>
      <c r="Z142" s="52"/>
      <c r="AA142" s="52"/>
      <c r="AB142" s="52"/>
      <c r="AC142" s="216"/>
      <c r="AD142" s="216"/>
      <c r="AE142" s="216"/>
      <c r="AF142" s="216"/>
      <c r="AG142" s="216"/>
      <c r="AH142" s="122"/>
      <c r="AI142" s="115"/>
      <c r="AJ142" s="52"/>
      <c r="AK142" s="52"/>
      <c r="AL142" s="52"/>
      <c r="AM142" s="65"/>
      <c r="AN142" s="115"/>
      <c r="AO142" s="52"/>
      <c r="AP142" s="52"/>
      <c r="AQ142" s="52"/>
      <c r="AR142" s="65"/>
      <c r="AS142" s="56"/>
      <c r="AT142" s="52"/>
      <c r="AU142" s="52"/>
      <c r="AV142" s="52"/>
      <c r="AW142" s="65"/>
      <c r="AX142" s="67"/>
      <c r="AY142" s="52"/>
      <c r="AZ142" s="52"/>
      <c r="BA142" s="52"/>
      <c r="BB142" s="65"/>
      <c r="BC142" s="56"/>
      <c r="BD142" s="52"/>
      <c r="BE142" s="52"/>
      <c r="BF142" s="52"/>
      <c r="BG142" s="65"/>
      <c r="BH142" s="67"/>
      <c r="BI142" s="52"/>
      <c r="BJ142" s="52"/>
      <c r="BK142" s="52"/>
      <c r="BL142" s="110"/>
      <c r="BM142" s="56"/>
      <c r="BN142" s="52"/>
      <c r="BO142" s="52"/>
      <c r="BP142" s="52"/>
      <c r="BQ142" s="110"/>
      <c r="BR142" s="67"/>
      <c r="BS142" s="52"/>
      <c r="BT142" s="52"/>
      <c r="BU142" s="52"/>
      <c r="BV142" s="110"/>
      <c r="BW142" s="67"/>
      <c r="BX142" s="52"/>
      <c r="BY142" s="52"/>
      <c r="BZ142" s="52"/>
      <c r="CA142" s="110"/>
      <c r="CB142" s="67"/>
      <c r="CC142" s="52"/>
      <c r="CD142" s="52"/>
      <c r="CE142" s="52"/>
      <c r="CF142" s="110"/>
      <c r="CG142" s="67"/>
      <c r="CH142" s="52"/>
      <c r="CI142" s="52"/>
      <c r="CJ142" s="52"/>
      <c r="CK142" s="110"/>
      <c r="CL142" s="67"/>
      <c r="CM142" s="52"/>
      <c r="CN142" s="52"/>
      <c r="CO142" s="52"/>
      <c r="CP142" s="110"/>
      <c r="CQ142" s="67"/>
      <c r="CR142" s="52"/>
      <c r="CS142" s="52"/>
      <c r="CT142" s="116"/>
      <c r="CU142" s="110"/>
      <c r="CV142" s="56"/>
      <c r="CW142" s="52"/>
      <c r="CX142" s="52"/>
      <c r="CY142" s="52"/>
      <c r="CZ142" s="121"/>
      <c r="DA142" s="56"/>
      <c r="DB142" s="52"/>
      <c r="DC142" s="52"/>
      <c r="DD142" s="52"/>
      <c r="DE142" s="121"/>
      <c r="DF142" s="56"/>
      <c r="DG142" s="52"/>
      <c r="DH142" s="52"/>
      <c r="DI142" s="52"/>
      <c r="DJ142" s="121"/>
      <c r="DK142" s="56"/>
      <c r="DL142" s="52"/>
      <c r="DM142" s="52"/>
      <c r="DN142" s="52"/>
      <c r="DO142" s="121"/>
      <c r="DP142" s="56"/>
      <c r="DQ142" s="52"/>
      <c r="DR142" s="52"/>
      <c r="DS142" s="52"/>
      <c r="DT142" s="121"/>
      <c r="DU142" s="124"/>
      <c r="DV142" s="124"/>
      <c r="DW142" s="124"/>
      <c r="DX142" s="124"/>
      <c r="DY142" s="112"/>
      <c r="DZ142" s="104"/>
      <c r="EA142" s="104"/>
      <c r="EB142" s="104"/>
      <c r="EC142" s="104"/>
      <c r="ED142" s="112"/>
      <c r="EE142" s="104"/>
      <c r="EF142" s="104"/>
      <c r="EG142" s="104"/>
      <c r="EH142" s="104"/>
      <c r="EI142" s="112"/>
      <c r="EJ142" s="104"/>
      <c r="EK142" s="104"/>
      <c r="EL142" s="104"/>
      <c r="EM142" s="104"/>
      <c r="EN142" s="112"/>
      <c r="EO142" s="104"/>
      <c r="EP142" s="104"/>
      <c r="EQ142" s="104"/>
      <c r="ER142" s="104"/>
      <c r="EW142" s="56">
        <v>4</v>
      </c>
      <c r="EX142" s="67">
        <v>0</v>
      </c>
      <c r="EY142" s="67">
        <v>14</v>
      </c>
      <c r="EZ142" s="67">
        <v>1</v>
      </c>
      <c r="FA142" s="117">
        <f t="shared" si="16"/>
        <v>4</v>
      </c>
      <c r="FB142" s="117">
        <f t="shared" si="17"/>
        <v>3.5</v>
      </c>
      <c r="FC142" s="118">
        <f t="shared" si="18"/>
        <v>14</v>
      </c>
      <c r="FE142" s="71" t="s">
        <v>71</v>
      </c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</row>
    <row r="143" spans="1:181" s="93" customFormat="1" ht="13.5" customHeight="1">
      <c r="A143" s="134"/>
      <c r="B143" s="16" t="s">
        <v>72</v>
      </c>
      <c r="C143" s="114" t="s">
        <v>34</v>
      </c>
      <c r="D143" s="115">
        <v>0</v>
      </c>
      <c r="E143" s="116">
        <f>SUM(T143,Y143,AI143,AN143,AX143,AS143,BC143,BH143,BM143,BR143,BW143,CB143,CG143,CL143,CQ143,CV143,DA143,DF143,DK143,DP143,DU143,DZ143,EE143,EJ143,EO143)</f>
        <v>0</v>
      </c>
      <c r="F143" s="116">
        <f>SUM(U143,Z143,AJ143,AO143,AY143,AT143,BD143,BI143,BN143,BS143,BX143,CC143,CH143,CM143,CR143,CW143,DB143,DG143,DL143,DQ143,DV143,EA143,EF143,EK143,EP143)</f>
        <v>0</v>
      </c>
      <c r="G143" s="116">
        <f>SUM(V143,AA143,AK143,AP143,AZ143,AU143,BE143,BJ143,BO143,BT143,BY143,CD143,CI143,CN143,CS143,CX143,DC143,DH143,DM143,DR143,DW143,EB143,EG143,EL143,EQ143)</f>
        <v>0</v>
      </c>
      <c r="H143" s="116">
        <f>SUM(W143,AB143,AL143,AQ143,BA143,AV143,BF143,BK143,BP143,BU143,BZ143,CE143,CJ143,CO143,CT143,CY143,DD143,DI143,DN143,DS143,DX143,EC143,EH143,EM143,ER143)</f>
        <v>0</v>
      </c>
      <c r="I143" s="117" t="str">
        <f t="shared" si="12"/>
        <v>-</v>
      </c>
      <c r="J143" s="117" t="str">
        <f t="shared" si="13"/>
        <v>-</v>
      </c>
      <c r="K143" s="118" t="str">
        <f t="shared" si="14"/>
        <v>-</v>
      </c>
      <c r="L143" s="119"/>
      <c r="M143" s="67"/>
      <c r="N143" s="52"/>
      <c r="O143" s="52"/>
      <c r="P143" s="52"/>
      <c r="Q143" s="216"/>
      <c r="R143" s="120">
        <f t="shared" si="15"/>
        <v>0</v>
      </c>
      <c r="S143" s="126"/>
      <c r="T143" s="56"/>
      <c r="U143" s="52"/>
      <c r="V143" s="52"/>
      <c r="W143" s="52"/>
      <c r="X143" s="70"/>
      <c r="Y143" s="56"/>
      <c r="Z143" s="52"/>
      <c r="AA143" s="52"/>
      <c r="AB143" s="52"/>
      <c r="AC143" s="216"/>
      <c r="AD143" s="216"/>
      <c r="AE143" s="216"/>
      <c r="AF143" s="216"/>
      <c r="AG143" s="216"/>
      <c r="AH143" s="123"/>
      <c r="AI143" s="115"/>
      <c r="AJ143" s="52"/>
      <c r="AK143" s="52"/>
      <c r="AL143" s="52"/>
      <c r="AM143" s="65"/>
      <c r="AN143" s="56"/>
      <c r="AO143" s="52"/>
      <c r="AP143" s="52"/>
      <c r="AQ143" s="52"/>
      <c r="AR143" s="65"/>
      <c r="AS143" s="115"/>
      <c r="AT143" s="52"/>
      <c r="AU143" s="52"/>
      <c r="AV143" s="52"/>
      <c r="AW143" s="65"/>
      <c r="AX143" s="67"/>
      <c r="AY143" s="52"/>
      <c r="AZ143" s="52"/>
      <c r="BA143" s="52"/>
      <c r="BB143" s="65"/>
      <c r="BC143" s="115"/>
      <c r="BD143" s="52"/>
      <c r="BE143" s="52"/>
      <c r="BF143" s="52"/>
      <c r="BG143" s="65"/>
      <c r="BH143" s="67"/>
      <c r="BI143" s="52"/>
      <c r="BJ143" s="52"/>
      <c r="BK143" s="52"/>
      <c r="BL143" s="110"/>
      <c r="BM143" s="115"/>
      <c r="BN143" s="52"/>
      <c r="BO143" s="52"/>
      <c r="BP143" s="52"/>
      <c r="BQ143" s="110"/>
      <c r="BR143" s="67"/>
      <c r="BS143" s="52"/>
      <c r="BT143" s="52"/>
      <c r="BU143" s="52"/>
      <c r="BV143" s="110"/>
      <c r="BW143" s="67"/>
      <c r="BX143" s="52"/>
      <c r="BY143" s="52"/>
      <c r="BZ143" s="52"/>
      <c r="CA143" s="110"/>
      <c r="CB143" s="67"/>
      <c r="CC143" s="52"/>
      <c r="CD143" s="52"/>
      <c r="CE143" s="52"/>
      <c r="CF143" s="110"/>
      <c r="CG143" s="67"/>
      <c r="CH143" s="52"/>
      <c r="CI143" s="52"/>
      <c r="CJ143" s="52"/>
      <c r="CK143" s="110"/>
      <c r="CL143" s="67"/>
      <c r="CM143" s="52"/>
      <c r="CN143" s="52"/>
      <c r="CO143" s="52"/>
      <c r="CP143" s="110"/>
      <c r="CQ143" s="67"/>
      <c r="CR143" s="52"/>
      <c r="CS143" s="52"/>
      <c r="CT143" s="116"/>
      <c r="CU143" s="110"/>
      <c r="CV143" s="56"/>
      <c r="CW143" s="52"/>
      <c r="CX143" s="52"/>
      <c r="CY143" s="52"/>
      <c r="CZ143" s="70"/>
      <c r="DA143" s="56"/>
      <c r="DB143" s="52"/>
      <c r="DC143" s="52"/>
      <c r="DD143" s="52"/>
      <c r="DE143" s="70"/>
      <c r="DF143" s="56"/>
      <c r="DG143" s="52"/>
      <c r="DH143" s="52"/>
      <c r="DI143" s="52"/>
      <c r="DJ143" s="70"/>
      <c r="DK143" s="56"/>
      <c r="DL143" s="52"/>
      <c r="DM143" s="52"/>
      <c r="DN143" s="52"/>
      <c r="DO143" s="70"/>
      <c r="DP143" s="56"/>
      <c r="DQ143" s="52"/>
      <c r="DR143" s="52"/>
      <c r="DS143" s="52"/>
      <c r="DT143" s="70"/>
      <c r="DU143" s="124"/>
      <c r="DV143" s="124"/>
      <c r="DW143" s="124"/>
      <c r="DX143" s="124"/>
      <c r="DY143" s="112"/>
      <c r="DZ143" s="104"/>
      <c r="EA143" s="104"/>
      <c r="EB143" s="104"/>
      <c r="EC143" s="104"/>
      <c r="ED143" s="112"/>
      <c r="EE143" s="104"/>
      <c r="EF143" s="104"/>
      <c r="EG143" s="104"/>
      <c r="EH143" s="104"/>
      <c r="EI143" s="112"/>
      <c r="EJ143" s="104"/>
      <c r="EK143" s="104"/>
      <c r="EL143" s="104"/>
      <c r="EM143" s="104"/>
      <c r="EN143" s="112"/>
      <c r="EO143" s="104"/>
      <c r="EP143" s="104"/>
      <c r="EQ143" s="104"/>
      <c r="ER143" s="104"/>
      <c r="EW143" s="56">
        <v>4</v>
      </c>
      <c r="EX143" s="67">
        <v>0</v>
      </c>
      <c r="EY143" s="67">
        <v>19</v>
      </c>
      <c r="EZ143" s="67">
        <v>1</v>
      </c>
      <c r="FA143" s="117">
        <f t="shared" si="16"/>
        <v>4</v>
      </c>
      <c r="FB143" s="117">
        <f t="shared" si="17"/>
        <v>4.75</v>
      </c>
      <c r="FC143" s="118">
        <f t="shared" si="18"/>
        <v>19</v>
      </c>
      <c r="FE143" s="71">
        <v>3</v>
      </c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</row>
    <row r="144" spans="2:181" s="93" customFormat="1" ht="13.5" customHeight="1">
      <c r="B144" s="16" t="s">
        <v>37</v>
      </c>
      <c r="C144" s="114" t="s">
        <v>35</v>
      </c>
      <c r="D144" s="115">
        <v>0</v>
      </c>
      <c r="E144" s="116">
        <f>SUM(T144,Y144,AI144,AN144,AX144,AS144,BC144,BH144,BM144,BR144,BW144,CB144,CG144,CL144,CQ144,CV144,DA144,DF144,DK144,DP144,DU144,DZ144,EE144,EJ144,EO144)</f>
        <v>0</v>
      </c>
      <c r="F144" s="116">
        <f>SUM(U144,Z144,AJ144,AO144,AY144,AT144,BD144,BI144,BN144,BS144,BX144,CC144,CH144,CM144,CR144,CW144,DB144,DG144,DL144,DQ144,DV144,EA144,EF144,EK144,EP144)</f>
        <v>0</v>
      </c>
      <c r="G144" s="116">
        <f>SUM(V144,AA144,AK144,AP144,AZ144,AU144,BE144,BJ144,BO144,BT144,BY144,CD144,CI144,CN144,CS144,CX144,DC144,DH144,DM144,DR144,DW144,EB144,EG144,EL144,EQ144)</f>
        <v>0</v>
      </c>
      <c r="H144" s="116">
        <f>SUM(W144,AB144,AL144,AQ144,BA144,AV144,BF144,BK144,BP144,BU144,BZ144,CE144,CJ144,CO144,CT144,CY144,DD144,DI144,DN144,DS144,DX144,EC144,EH144,EM144,ER144)</f>
        <v>0</v>
      </c>
      <c r="I144" s="117" t="str">
        <f t="shared" si="12"/>
        <v>-</v>
      </c>
      <c r="J144" s="117" t="str">
        <f t="shared" si="13"/>
        <v>-</v>
      </c>
      <c r="K144" s="118" t="str">
        <f t="shared" si="14"/>
        <v>-</v>
      </c>
      <c r="L144" s="119"/>
      <c r="M144" s="115"/>
      <c r="N144" s="52"/>
      <c r="O144" s="52"/>
      <c r="P144" s="52"/>
      <c r="Q144" s="216"/>
      <c r="R144" s="120">
        <f t="shared" si="15"/>
        <v>0</v>
      </c>
      <c r="S144" s="119"/>
      <c r="T144" s="67"/>
      <c r="U144" s="52"/>
      <c r="V144" s="52"/>
      <c r="W144" s="52"/>
      <c r="X144" s="121"/>
      <c r="Y144" s="67"/>
      <c r="Z144" s="52"/>
      <c r="AA144" s="52"/>
      <c r="AB144" s="52"/>
      <c r="AC144" s="216"/>
      <c r="AD144" s="216"/>
      <c r="AE144" s="216"/>
      <c r="AF144" s="216"/>
      <c r="AG144" s="216"/>
      <c r="AH144" s="122"/>
      <c r="AI144" s="115"/>
      <c r="AJ144" s="52"/>
      <c r="AK144" s="52"/>
      <c r="AL144" s="52"/>
      <c r="AM144" s="65"/>
      <c r="AN144" s="115"/>
      <c r="AO144" s="52"/>
      <c r="AP144" s="52"/>
      <c r="AQ144" s="52"/>
      <c r="AR144" s="65"/>
      <c r="AS144" s="67"/>
      <c r="AT144" s="52"/>
      <c r="AU144" s="52"/>
      <c r="AV144" s="52"/>
      <c r="AW144" s="65"/>
      <c r="AX144" s="67"/>
      <c r="AY144" s="52"/>
      <c r="AZ144" s="52"/>
      <c r="BA144" s="52"/>
      <c r="BB144" s="65"/>
      <c r="BC144" s="115"/>
      <c r="BD144" s="52"/>
      <c r="BE144" s="52"/>
      <c r="BF144" s="52"/>
      <c r="BG144" s="65"/>
      <c r="BH144" s="67"/>
      <c r="BI144" s="52"/>
      <c r="BJ144" s="52"/>
      <c r="BK144" s="52"/>
      <c r="BL144" s="110"/>
      <c r="BM144" s="67"/>
      <c r="BN144" s="52"/>
      <c r="BO144" s="52"/>
      <c r="BP144" s="52"/>
      <c r="BQ144" s="110"/>
      <c r="BR144" s="67"/>
      <c r="BS144" s="52"/>
      <c r="BT144" s="52"/>
      <c r="BU144" s="52"/>
      <c r="BV144" s="110"/>
      <c r="BW144" s="67"/>
      <c r="BX144" s="52"/>
      <c r="BY144" s="52"/>
      <c r="BZ144" s="52"/>
      <c r="CA144" s="110"/>
      <c r="CB144" s="67"/>
      <c r="CC144" s="52"/>
      <c r="CD144" s="52"/>
      <c r="CE144" s="52"/>
      <c r="CF144" s="110"/>
      <c r="CG144" s="67"/>
      <c r="CH144" s="52"/>
      <c r="CI144" s="52"/>
      <c r="CJ144" s="52"/>
      <c r="CK144" s="110"/>
      <c r="CL144" s="67"/>
      <c r="CM144" s="52"/>
      <c r="CN144" s="52"/>
      <c r="CO144" s="52"/>
      <c r="CP144" s="110"/>
      <c r="CQ144" s="67"/>
      <c r="CR144" s="52"/>
      <c r="CS144" s="52"/>
      <c r="CT144" s="116"/>
      <c r="CU144" s="110"/>
      <c r="CV144" s="67"/>
      <c r="CW144" s="52"/>
      <c r="CX144" s="52"/>
      <c r="CY144" s="52"/>
      <c r="CZ144" s="121"/>
      <c r="DA144" s="67"/>
      <c r="DB144" s="52"/>
      <c r="DC144" s="52"/>
      <c r="DD144" s="52"/>
      <c r="DE144" s="121"/>
      <c r="DF144" s="67"/>
      <c r="DG144" s="52"/>
      <c r="DH144" s="52"/>
      <c r="DI144" s="52"/>
      <c r="DJ144" s="121"/>
      <c r="DK144" s="67"/>
      <c r="DL144" s="52"/>
      <c r="DM144" s="52"/>
      <c r="DN144" s="52"/>
      <c r="DO144" s="121"/>
      <c r="DP144" s="67"/>
      <c r="DQ144" s="52"/>
      <c r="DR144" s="52"/>
      <c r="DS144" s="52"/>
      <c r="DT144" s="121"/>
      <c r="DU144" s="124"/>
      <c r="DV144" s="124"/>
      <c r="DW144" s="124"/>
      <c r="DX144" s="124"/>
      <c r="DY144" s="112"/>
      <c r="DZ144" s="104"/>
      <c r="EA144" s="104"/>
      <c r="EB144" s="104"/>
      <c r="EC144" s="104"/>
      <c r="ED144" s="112"/>
      <c r="EE144" s="104"/>
      <c r="EF144" s="104"/>
      <c r="EG144" s="104"/>
      <c r="EH144" s="104"/>
      <c r="EI144" s="112"/>
      <c r="EJ144" s="104"/>
      <c r="EK144" s="104"/>
      <c r="EL144" s="104"/>
      <c r="EM144" s="104"/>
      <c r="EN144" s="112"/>
      <c r="EO144" s="104"/>
      <c r="EP144" s="104"/>
      <c r="EQ144" s="104"/>
      <c r="ER144" s="104"/>
      <c r="EW144" s="56">
        <v>67</v>
      </c>
      <c r="EX144" s="67">
        <v>5</v>
      </c>
      <c r="EY144" s="67">
        <v>430</v>
      </c>
      <c r="EZ144" s="67">
        <v>19</v>
      </c>
      <c r="FA144" s="117">
        <f t="shared" si="16"/>
        <v>3.526315789473684</v>
      </c>
      <c r="FB144" s="117">
        <f t="shared" si="17"/>
        <v>6.417910447761194</v>
      </c>
      <c r="FC144" s="118">
        <f t="shared" si="18"/>
        <v>22.63157894736842</v>
      </c>
      <c r="FE144" s="57">
        <v>2</v>
      </c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</row>
    <row r="145" spans="2:181" s="93" customFormat="1" ht="13.5" customHeight="1">
      <c r="B145" s="16" t="s">
        <v>73</v>
      </c>
      <c r="C145" s="114" t="s">
        <v>38</v>
      </c>
      <c r="D145" s="115">
        <v>0</v>
      </c>
      <c r="E145" s="116">
        <f>SUM(T145,Y145,AI145,AN145,AX145,AS145,BC145,BH145,BM145,BR145,BW145,CB145,CG145,CL145,CQ145,CV145,DA145,DF145,DK145,DP145,DU145,DZ145,EE145,EJ145,EO145)</f>
        <v>0</v>
      </c>
      <c r="F145" s="116">
        <f>SUM(U145,Z145,AJ145,AO145,AY145,AT145,BD145,BI145,BN145,BS145,BX145,CC145,CH145,CM145,CR145,CW145,DB145,DG145,DL145,DQ145,DV145,EA145,EF145,EK145,EP145)</f>
        <v>0</v>
      </c>
      <c r="G145" s="116">
        <f>SUM(V145,AA145,AK145,AP145,AZ145,AU145,BE145,BJ145,BO145,BT145,BY145,CD145,CI145,CN145,CS145,CX145,DC145,DH145,DM145,DR145,DW145,EB145,EG145,EL145,EQ145)</f>
        <v>0</v>
      </c>
      <c r="H145" s="116">
        <f>SUM(W145,AB145,AL145,AQ145,BA145,AV145,BF145,BK145,BP145,BU145,BZ145,CE145,CJ145,CO145,CT145,CY145,DD145,DI145,DN145,DS145,DX145,EC145,EH145,EM145,ER145)</f>
        <v>0</v>
      </c>
      <c r="I145" s="117" t="str">
        <f t="shared" si="12"/>
        <v>-</v>
      </c>
      <c r="J145" s="117" t="str">
        <f t="shared" si="13"/>
        <v>-</v>
      </c>
      <c r="K145" s="118" t="str">
        <f t="shared" si="14"/>
        <v>-</v>
      </c>
      <c r="L145" s="119"/>
      <c r="M145" s="67"/>
      <c r="N145" s="52"/>
      <c r="O145" s="52"/>
      <c r="P145" s="52"/>
      <c r="Q145" s="216"/>
      <c r="R145" s="120">
        <f t="shared" si="15"/>
        <v>0</v>
      </c>
      <c r="S145" s="119"/>
      <c r="T145" s="56"/>
      <c r="U145" s="52"/>
      <c r="V145" s="52"/>
      <c r="W145" s="52"/>
      <c r="X145" s="121"/>
      <c r="Y145" s="56"/>
      <c r="Z145" s="52"/>
      <c r="AA145" s="52"/>
      <c r="AB145" s="52"/>
      <c r="AC145" s="216"/>
      <c r="AD145" s="216"/>
      <c r="AE145" s="216"/>
      <c r="AF145" s="216"/>
      <c r="AG145" s="216"/>
      <c r="AH145" s="122"/>
      <c r="AI145" s="115"/>
      <c r="AJ145" s="52"/>
      <c r="AK145" s="52"/>
      <c r="AL145" s="52"/>
      <c r="AM145" s="65"/>
      <c r="AN145" s="115"/>
      <c r="AO145" s="52"/>
      <c r="AP145" s="52"/>
      <c r="AQ145" s="52"/>
      <c r="AR145" s="65"/>
      <c r="AS145" s="56"/>
      <c r="AT145" s="52"/>
      <c r="AU145" s="52"/>
      <c r="AV145" s="52"/>
      <c r="AW145" s="65"/>
      <c r="AX145" s="67"/>
      <c r="AY145" s="52"/>
      <c r="AZ145" s="52"/>
      <c r="BA145" s="52"/>
      <c r="BB145" s="65"/>
      <c r="BC145" s="115"/>
      <c r="BD145" s="52"/>
      <c r="BE145" s="52"/>
      <c r="BF145" s="52"/>
      <c r="BG145" s="65"/>
      <c r="BH145" s="67"/>
      <c r="BI145" s="52"/>
      <c r="BJ145" s="52"/>
      <c r="BK145" s="52"/>
      <c r="BL145" s="110"/>
      <c r="BM145" s="56"/>
      <c r="BN145" s="52"/>
      <c r="BO145" s="52"/>
      <c r="BP145" s="52"/>
      <c r="BQ145" s="110"/>
      <c r="BR145" s="67"/>
      <c r="BS145" s="52"/>
      <c r="BT145" s="52"/>
      <c r="BU145" s="52"/>
      <c r="BV145" s="110"/>
      <c r="BW145" s="67"/>
      <c r="BX145" s="52"/>
      <c r="BY145" s="52"/>
      <c r="BZ145" s="52"/>
      <c r="CA145" s="110"/>
      <c r="CB145" s="67"/>
      <c r="CC145" s="52"/>
      <c r="CD145" s="52"/>
      <c r="CE145" s="52"/>
      <c r="CF145" s="110"/>
      <c r="CG145" s="67"/>
      <c r="CH145" s="52"/>
      <c r="CI145" s="52"/>
      <c r="CJ145" s="52"/>
      <c r="CK145" s="110"/>
      <c r="CL145" s="67"/>
      <c r="CM145" s="52"/>
      <c r="CN145" s="52"/>
      <c r="CO145" s="52"/>
      <c r="CP145" s="110"/>
      <c r="CQ145" s="67"/>
      <c r="CR145" s="52"/>
      <c r="CS145" s="52"/>
      <c r="CT145" s="116"/>
      <c r="CU145" s="110"/>
      <c r="CV145" s="56"/>
      <c r="CW145" s="52"/>
      <c r="CX145" s="52"/>
      <c r="CY145" s="52"/>
      <c r="CZ145" s="121"/>
      <c r="DA145" s="56"/>
      <c r="DB145" s="52"/>
      <c r="DC145" s="52"/>
      <c r="DD145" s="52"/>
      <c r="DE145" s="121"/>
      <c r="DF145" s="56"/>
      <c r="DG145" s="52"/>
      <c r="DH145" s="52"/>
      <c r="DI145" s="52"/>
      <c r="DJ145" s="121"/>
      <c r="DK145" s="56"/>
      <c r="DL145" s="52"/>
      <c r="DM145" s="52"/>
      <c r="DN145" s="52"/>
      <c r="DO145" s="121"/>
      <c r="DP145" s="56"/>
      <c r="DQ145" s="52"/>
      <c r="DR145" s="52"/>
      <c r="DS145" s="52"/>
      <c r="DT145" s="121"/>
      <c r="DU145" s="124"/>
      <c r="DV145" s="124"/>
      <c r="DW145" s="124"/>
      <c r="DX145" s="124"/>
      <c r="DY145" s="112"/>
      <c r="DZ145" s="104"/>
      <c r="EA145" s="104"/>
      <c r="EB145" s="104"/>
      <c r="EC145" s="104"/>
      <c r="ED145" s="112"/>
      <c r="EE145" s="104"/>
      <c r="EF145" s="104"/>
      <c r="EG145" s="104"/>
      <c r="EH145" s="104"/>
      <c r="EI145" s="112"/>
      <c r="EJ145" s="104"/>
      <c r="EK145" s="104"/>
      <c r="EL145" s="104"/>
      <c r="EM145" s="104"/>
      <c r="EN145" s="112"/>
      <c r="EO145" s="104"/>
      <c r="EP145" s="104"/>
      <c r="EQ145" s="104"/>
      <c r="ER145" s="104"/>
      <c r="EW145" s="56">
        <v>8</v>
      </c>
      <c r="EX145" s="67">
        <v>1</v>
      </c>
      <c r="EY145" s="67">
        <v>61</v>
      </c>
      <c r="EZ145" s="67">
        <v>2</v>
      </c>
      <c r="FA145" s="117">
        <f t="shared" si="16"/>
        <v>4</v>
      </c>
      <c r="FB145" s="117">
        <f t="shared" si="17"/>
        <v>7.625</v>
      </c>
      <c r="FC145" s="118">
        <f t="shared" si="18"/>
        <v>30.5</v>
      </c>
      <c r="FE145" s="71" t="s">
        <v>71</v>
      </c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</row>
    <row r="146" spans="2:181" s="93" customFormat="1" ht="13.5" customHeight="1">
      <c r="B146" s="16" t="s">
        <v>48</v>
      </c>
      <c r="C146" s="125" t="s">
        <v>40</v>
      </c>
      <c r="D146" s="115">
        <v>0</v>
      </c>
      <c r="E146" s="116">
        <f>SUM(T146,Y146,AI146,AN146,AX146,AS146,BC146,BH146,BM146,BR146,BW146,CB146,CG146,CL146,CQ146,CV146,DA146,DF146,DK146,DP146,DU146,DZ146,EE146,EJ146,EO146)</f>
        <v>0</v>
      </c>
      <c r="F146" s="116">
        <f>SUM(U146,Z146,AJ146,AO146,AY146,AT146,BD146,BI146,BN146,BS146,BX146,CC146,CH146,CM146,CR146,CW146,DB146,DG146,DL146,DQ146,DV146,EA146,EF146,EK146,EP146)</f>
        <v>0</v>
      </c>
      <c r="G146" s="116">
        <f>SUM(V146,AA146,AK146,AP146,AZ146,AU146,BE146,BJ146,BO146,BT146,BY146,CD146,CI146,CN146,CS146,CX146,DC146,DH146,DM146,DR146,DW146,EB146,EG146,EL146,EQ146)</f>
        <v>0</v>
      </c>
      <c r="H146" s="116">
        <f>SUM(W146,AB146,AL146,AQ146,BA146,AV146,BF146,BK146,BP146,BU146,BZ146,CE146,CJ146,CO146,CT146,CY146,DD146,DI146,DN146,DS146,DX146,EC146,EH146,EM146,ER146)</f>
        <v>0</v>
      </c>
      <c r="I146" s="117" t="str">
        <f t="shared" si="12"/>
        <v>-</v>
      </c>
      <c r="J146" s="117" t="str">
        <f t="shared" si="13"/>
        <v>-</v>
      </c>
      <c r="K146" s="118" t="str">
        <f t="shared" si="14"/>
        <v>-</v>
      </c>
      <c r="L146" s="119"/>
      <c r="M146" s="56"/>
      <c r="N146" s="52"/>
      <c r="O146" s="52"/>
      <c r="P146" s="52"/>
      <c r="Q146" s="216"/>
      <c r="R146" s="120">
        <f t="shared" si="15"/>
        <v>0</v>
      </c>
      <c r="S146" s="119"/>
      <c r="T146" s="56"/>
      <c r="U146" s="52"/>
      <c r="V146" s="52"/>
      <c r="W146" s="52"/>
      <c r="X146" s="121"/>
      <c r="Y146" s="56"/>
      <c r="Z146" s="52"/>
      <c r="AA146" s="52"/>
      <c r="AB146" s="52"/>
      <c r="AC146" s="216"/>
      <c r="AD146" s="216"/>
      <c r="AE146" s="216"/>
      <c r="AF146" s="216"/>
      <c r="AG146" s="216"/>
      <c r="AH146" s="122"/>
      <c r="AI146" s="115"/>
      <c r="AJ146" s="52"/>
      <c r="AK146" s="52"/>
      <c r="AL146" s="52"/>
      <c r="AM146" s="65"/>
      <c r="AN146" s="115"/>
      <c r="AO146" s="52"/>
      <c r="AP146" s="52"/>
      <c r="AQ146" s="52"/>
      <c r="AR146" s="65"/>
      <c r="AS146" s="56"/>
      <c r="AT146" s="52"/>
      <c r="AU146" s="52"/>
      <c r="AV146" s="52"/>
      <c r="AW146" s="65"/>
      <c r="AX146" s="67"/>
      <c r="AY146" s="52"/>
      <c r="AZ146" s="52"/>
      <c r="BA146" s="52"/>
      <c r="BB146" s="65"/>
      <c r="BC146" s="115"/>
      <c r="BD146" s="52"/>
      <c r="BE146" s="52"/>
      <c r="BF146" s="52"/>
      <c r="BG146" s="65"/>
      <c r="BH146" s="67"/>
      <c r="BI146" s="52"/>
      <c r="BJ146" s="52"/>
      <c r="BK146" s="52"/>
      <c r="BL146" s="110"/>
      <c r="BM146" s="56"/>
      <c r="BN146" s="52"/>
      <c r="BO146" s="52"/>
      <c r="BP146" s="52"/>
      <c r="BQ146" s="110"/>
      <c r="BR146" s="67"/>
      <c r="BS146" s="52"/>
      <c r="BT146" s="52"/>
      <c r="BU146" s="52"/>
      <c r="BV146" s="110"/>
      <c r="BW146" s="67"/>
      <c r="BX146" s="52"/>
      <c r="BY146" s="52"/>
      <c r="BZ146" s="52"/>
      <c r="CA146" s="110"/>
      <c r="CB146" s="67"/>
      <c r="CC146" s="52"/>
      <c r="CD146" s="52"/>
      <c r="CE146" s="52"/>
      <c r="CF146" s="110"/>
      <c r="CG146" s="67"/>
      <c r="CH146" s="52"/>
      <c r="CI146" s="52"/>
      <c r="CJ146" s="52"/>
      <c r="CK146" s="110"/>
      <c r="CL146" s="67"/>
      <c r="CM146" s="52"/>
      <c r="CN146" s="52"/>
      <c r="CO146" s="52"/>
      <c r="CP146" s="110"/>
      <c r="CQ146" s="67"/>
      <c r="CR146" s="52"/>
      <c r="CS146" s="52"/>
      <c r="CT146" s="116"/>
      <c r="CU146" s="110"/>
      <c r="CV146" s="67"/>
      <c r="CW146" s="52"/>
      <c r="CX146" s="52"/>
      <c r="CY146" s="52"/>
      <c r="CZ146" s="121"/>
      <c r="DA146" s="56"/>
      <c r="DB146" s="52"/>
      <c r="DC146" s="52"/>
      <c r="DD146" s="52"/>
      <c r="DE146" s="121"/>
      <c r="DF146" s="56"/>
      <c r="DG146" s="52"/>
      <c r="DH146" s="52"/>
      <c r="DI146" s="52"/>
      <c r="DJ146" s="121"/>
      <c r="DK146" s="56"/>
      <c r="DL146" s="52"/>
      <c r="DM146" s="52"/>
      <c r="DN146" s="52"/>
      <c r="DO146" s="121"/>
      <c r="DP146" s="56"/>
      <c r="DQ146" s="52"/>
      <c r="DR146" s="52"/>
      <c r="DS146" s="52"/>
      <c r="DT146" s="121"/>
      <c r="DU146" s="124"/>
      <c r="DV146" s="124"/>
      <c r="DW146" s="124"/>
      <c r="DX146" s="124"/>
      <c r="DY146" s="112"/>
      <c r="DZ146" s="104"/>
      <c r="EA146" s="104"/>
      <c r="EB146" s="104"/>
      <c r="EC146" s="104"/>
      <c r="ED146" s="112"/>
      <c r="EE146" s="104"/>
      <c r="EF146" s="104"/>
      <c r="EG146" s="104"/>
      <c r="EH146" s="104"/>
      <c r="EI146" s="112"/>
      <c r="EJ146" s="104"/>
      <c r="EK146" s="104"/>
      <c r="EL146" s="104"/>
      <c r="EM146" s="104"/>
      <c r="EN146" s="112"/>
      <c r="EO146" s="104"/>
      <c r="EP146" s="104"/>
      <c r="EQ146" s="104"/>
      <c r="ER146" s="104"/>
      <c r="EW146" s="56">
        <v>191.16666666666669</v>
      </c>
      <c r="EX146" s="67">
        <v>26</v>
      </c>
      <c r="EY146" s="67">
        <v>991</v>
      </c>
      <c r="EZ146" s="67">
        <v>31</v>
      </c>
      <c r="FA146" s="117">
        <f t="shared" si="16"/>
        <v>6.166666666666667</v>
      </c>
      <c r="FB146" s="117">
        <f t="shared" si="17"/>
        <v>5.183958151700087</v>
      </c>
      <c r="FC146" s="118">
        <f t="shared" si="18"/>
        <v>31.967741935483872</v>
      </c>
      <c r="FE146" s="57">
        <v>2</v>
      </c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</row>
    <row r="147" spans="2:181" s="93" customFormat="1" ht="13.5" customHeight="1">
      <c r="B147" s="135" t="s">
        <v>74</v>
      </c>
      <c r="C147" s="114" t="s">
        <v>38</v>
      </c>
      <c r="D147" s="115">
        <v>0</v>
      </c>
      <c r="E147" s="116">
        <f>SUM(T147,Y147,AI147,AN147,AX147,AS147,BC147,BH147,BM147,BR147,BW147,CB147,CG147,CL147,CQ147,CV147,DA147,DF147,DK147,DP147,DU147,DZ147,EE147,EJ147,EO147)</f>
        <v>0</v>
      </c>
      <c r="F147" s="116">
        <f>SUM(U147,Z147,AJ147,AO147,AY147,AT147,BD147,BI147,BN147,BS147,BX147,CC147,CH147,CM147,CR147,CW147,DB147,DG147,DL147,DQ147,DV147,EA147,EF147,EK147,EP147)</f>
        <v>0</v>
      </c>
      <c r="G147" s="116">
        <f>SUM(V147,AA147,AK147,AP147,AZ147,AU147,BE147,BJ147,BO147,BT147,BY147,CD147,CI147,CN147,CS147,CX147,DC147,DH147,DM147,DR147,DW147,EB147,EG147,EL147,EQ147)</f>
        <v>0</v>
      </c>
      <c r="H147" s="116">
        <f>SUM(W147,AB147,AL147,AQ147,BA147,AV147,BF147,BK147,BP147,BU147,BZ147,CE147,CJ147,CO147,CT147,CY147,DD147,DI147,DN147,DS147,DX147,EC147,EH147,EM147,ER147)</f>
        <v>0</v>
      </c>
      <c r="I147" s="117" t="str">
        <f t="shared" si="12"/>
        <v>-</v>
      </c>
      <c r="J147" s="117" t="str">
        <f t="shared" si="13"/>
        <v>-</v>
      </c>
      <c r="K147" s="118" t="str">
        <f t="shared" si="14"/>
        <v>-</v>
      </c>
      <c r="L147" s="119"/>
      <c r="M147" s="115"/>
      <c r="N147" s="52"/>
      <c r="O147" s="52"/>
      <c r="P147" s="52"/>
      <c r="Q147" s="216"/>
      <c r="R147" s="120">
        <f t="shared" si="15"/>
        <v>0</v>
      </c>
      <c r="S147" s="119"/>
      <c r="T147" s="115"/>
      <c r="U147" s="52"/>
      <c r="V147" s="52"/>
      <c r="W147" s="52"/>
      <c r="X147" s="121"/>
      <c r="Y147" s="115"/>
      <c r="Z147" s="52"/>
      <c r="AA147" s="52"/>
      <c r="AB147" s="52"/>
      <c r="AC147" s="216"/>
      <c r="AD147" s="216"/>
      <c r="AE147" s="216"/>
      <c r="AF147" s="216"/>
      <c r="AG147" s="216"/>
      <c r="AH147" s="122"/>
      <c r="AI147" s="115"/>
      <c r="AJ147" s="52"/>
      <c r="AK147" s="52"/>
      <c r="AL147" s="52"/>
      <c r="AM147" s="65"/>
      <c r="AN147" s="115"/>
      <c r="AO147" s="52"/>
      <c r="AP147" s="52"/>
      <c r="AQ147" s="52"/>
      <c r="AR147" s="65"/>
      <c r="AS147" s="115"/>
      <c r="AT147" s="52"/>
      <c r="AU147" s="52"/>
      <c r="AV147" s="52"/>
      <c r="AW147" s="68"/>
      <c r="AX147" s="67"/>
      <c r="AY147" s="52"/>
      <c r="AZ147" s="52"/>
      <c r="BA147" s="52"/>
      <c r="BB147" s="65"/>
      <c r="BC147" s="115"/>
      <c r="BD147" s="52"/>
      <c r="BE147" s="52"/>
      <c r="BF147" s="52"/>
      <c r="BG147" s="65"/>
      <c r="BH147" s="67"/>
      <c r="BI147" s="52"/>
      <c r="BJ147" s="52"/>
      <c r="BK147" s="52"/>
      <c r="BL147" s="68"/>
      <c r="BM147" s="115"/>
      <c r="BN147" s="52"/>
      <c r="BO147" s="52"/>
      <c r="BP147" s="52"/>
      <c r="BQ147" s="110"/>
      <c r="BR147" s="67"/>
      <c r="BS147" s="52"/>
      <c r="BT147" s="52"/>
      <c r="BU147" s="52"/>
      <c r="BV147" s="65"/>
      <c r="BW147" s="67"/>
      <c r="BX147" s="52"/>
      <c r="BY147" s="52"/>
      <c r="BZ147" s="52"/>
      <c r="CA147" s="68"/>
      <c r="CB147" s="67"/>
      <c r="CC147" s="52"/>
      <c r="CD147" s="52"/>
      <c r="CE147" s="52"/>
      <c r="CF147" s="110"/>
      <c r="CG147" s="67"/>
      <c r="CH147" s="52"/>
      <c r="CI147" s="52"/>
      <c r="CJ147" s="52"/>
      <c r="CK147" s="65"/>
      <c r="CL147" s="67"/>
      <c r="CM147" s="52"/>
      <c r="CN147" s="52"/>
      <c r="CO147" s="52"/>
      <c r="CP147" s="68"/>
      <c r="CQ147" s="67"/>
      <c r="CR147" s="52"/>
      <c r="CS147" s="52"/>
      <c r="CT147" s="116"/>
      <c r="CU147" s="110"/>
      <c r="CV147" s="115"/>
      <c r="CW147" s="52"/>
      <c r="CX147" s="52"/>
      <c r="CY147" s="52"/>
      <c r="CZ147" s="121"/>
      <c r="DA147" s="115"/>
      <c r="DB147" s="52"/>
      <c r="DC147" s="52"/>
      <c r="DD147" s="52"/>
      <c r="DE147" s="121"/>
      <c r="DF147" s="115"/>
      <c r="DG147" s="52"/>
      <c r="DH147" s="52"/>
      <c r="DI147" s="52"/>
      <c r="DJ147" s="121"/>
      <c r="DK147" s="115"/>
      <c r="DL147" s="52"/>
      <c r="DM147" s="52"/>
      <c r="DN147" s="52"/>
      <c r="DO147" s="121"/>
      <c r="DP147" s="115"/>
      <c r="DQ147" s="52"/>
      <c r="DR147" s="52"/>
      <c r="DS147" s="52"/>
      <c r="DT147" s="121"/>
      <c r="DU147" s="124"/>
      <c r="DV147" s="124"/>
      <c r="DW147" s="124"/>
      <c r="DX147" s="124"/>
      <c r="DY147" s="112"/>
      <c r="DZ147" s="104"/>
      <c r="EA147" s="104"/>
      <c r="EB147" s="104"/>
      <c r="EC147" s="104"/>
      <c r="ED147" s="112"/>
      <c r="EE147" s="104"/>
      <c r="EF147" s="104"/>
      <c r="EG147" s="104"/>
      <c r="EH147" s="104"/>
      <c r="EI147" s="112"/>
      <c r="EJ147" s="104"/>
      <c r="EK147" s="104"/>
      <c r="EL147" s="104"/>
      <c r="EM147" s="104"/>
      <c r="EN147" s="112"/>
      <c r="EO147" s="104"/>
      <c r="EP147" s="104"/>
      <c r="EQ147" s="104"/>
      <c r="ER147" s="104"/>
      <c r="EW147" s="56">
        <v>22</v>
      </c>
      <c r="EX147" s="67">
        <v>7</v>
      </c>
      <c r="EY147" s="67">
        <v>71</v>
      </c>
      <c r="EZ147" s="67">
        <v>2</v>
      </c>
      <c r="FA147" s="117">
        <f t="shared" si="16"/>
        <v>11</v>
      </c>
      <c r="FB147" s="117">
        <f t="shared" si="17"/>
        <v>3.227272727272727</v>
      </c>
      <c r="FC147" s="118">
        <f t="shared" si="18"/>
        <v>35.5</v>
      </c>
      <c r="FE147" s="71" t="s">
        <v>71</v>
      </c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</row>
    <row r="148" spans="2:181" s="93" customFormat="1" ht="13.5" customHeight="1">
      <c r="B148" s="16" t="s">
        <v>75</v>
      </c>
      <c r="C148" s="114" t="s">
        <v>34</v>
      </c>
      <c r="D148" s="115">
        <v>0</v>
      </c>
      <c r="E148" s="116">
        <f>SUM(T148,Y148,AI148,AN148,AX148,AS148,BC148,BH148,BM148,BR148,BW148,CB148,CG148,CL148,CQ148,CV148,DA148,DF148,DK148,DP148,DU148,DZ148,EE148,EJ148,EO148)</f>
        <v>0</v>
      </c>
      <c r="F148" s="116">
        <f>SUM(U148,Z148,AJ148,AO148,AY148,AT148,BD148,BI148,BN148,BS148,BX148,CC148,CH148,CM148,CR148,CW148,DB148,DG148,DL148,DQ148,DV148,EA148,EF148,EK148,EP148)</f>
        <v>0</v>
      </c>
      <c r="G148" s="116">
        <f>SUM(V148,AA148,AK148,AP148,AZ148,AU148,BE148,BJ148,BO148,BT148,BY148,CD148,CI148,CN148,CS148,CX148,DC148,DH148,DM148,DR148,DW148,EB148,EG148,EL148,EQ148)</f>
        <v>0</v>
      </c>
      <c r="H148" s="116">
        <f>SUM(W148,AB148,AL148,AQ148,BA148,AV148,BF148,BK148,BP148,BU148,BZ148,CE148,CJ148,CO148,CT148,CY148,DD148,DI148,DN148,DS148,DX148,EC148,EH148,EM148,ER148)</f>
        <v>0</v>
      </c>
      <c r="I148" s="117" t="str">
        <f t="shared" si="12"/>
        <v>-</v>
      </c>
      <c r="J148" s="117" t="str">
        <f t="shared" si="13"/>
        <v>-</v>
      </c>
      <c r="K148" s="118" t="str">
        <f t="shared" si="14"/>
        <v>-</v>
      </c>
      <c r="L148" s="119"/>
      <c r="M148" s="115"/>
      <c r="N148" s="52"/>
      <c r="O148" s="52"/>
      <c r="P148" s="52"/>
      <c r="Q148" s="216"/>
      <c r="R148" s="120">
        <f t="shared" si="15"/>
        <v>0</v>
      </c>
      <c r="S148" s="119"/>
      <c r="T148" s="56"/>
      <c r="U148" s="52"/>
      <c r="V148" s="52"/>
      <c r="W148" s="52"/>
      <c r="X148" s="121"/>
      <c r="Y148" s="56"/>
      <c r="Z148" s="52"/>
      <c r="AA148" s="52"/>
      <c r="AB148" s="52"/>
      <c r="AC148" s="216"/>
      <c r="AD148" s="216"/>
      <c r="AE148" s="216"/>
      <c r="AF148" s="216"/>
      <c r="AG148" s="216"/>
      <c r="AH148" s="122"/>
      <c r="AI148" s="115"/>
      <c r="AJ148" s="52"/>
      <c r="AK148" s="52"/>
      <c r="AL148" s="52"/>
      <c r="AM148" s="65"/>
      <c r="AN148" s="115"/>
      <c r="AO148" s="52"/>
      <c r="AP148" s="52"/>
      <c r="AQ148" s="52"/>
      <c r="AR148" s="65"/>
      <c r="AS148" s="56"/>
      <c r="AT148" s="52"/>
      <c r="AU148" s="52"/>
      <c r="AV148" s="52"/>
      <c r="AW148" s="65"/>
      <c r="AX148" s="67"/>
      <c r="AY148" s="52"/>
      <c r="AZ148" s="52"/>
      <c r="BA148" s="52"/>
      <c r="BB148" s="65"/>
      <c r="BC148" s="115"/>
      <c r="BD148" s="52"/>
      <c r="BE148" s="52"/>
      <c r="BF148" s="52"/>
      <c r="BG148" s="65"/>
      <c r="BH148" s="67"/>
      <c r="BI148" s="52"/>
      <c r="BJ148" s="52"/>
      <c r="BK148" s="52"/>
      <c r="BL148" s="110"/>
      <c r="BM148" s="56"/>
      <c r="BN148" s="52"/>
      <c r="BO148" s="52"/>
      <c r="BP148" s="52"/>
      <c r="BQ148" s="110"/>
      <c r="BR148" s="67"/>
      <c r="BS148" s="52"/>
      <c r="BT148" s="52"/>
      <c r="BU148" s="52"/>
      <c r="BV148" s="110"/>
      <c r="BW148" s="67"/>
      <c r="BX148" s="52"/>
      <c r="BY148" s="52"/>
      <c r="BZ148" s="52"/>
      <c r="CA148" s="110"/>
      <c r="CB148" s="67"/>
      <c r="CC148" s="52"/>
      <c r="CD148" s="52"/>
      <c r="CE148" s="52"/>
      <c r="CF148" s="110"/>
      <c r="CG148" s="67"/>
      <c r="CH148" s="52"/>
      <c r="CI148" s="52"/>
      <c r="CJ148" s="52"/>
      <c r="CK148" s="110"/>
      <c r="CL148" s="67"/>
      <c r="CM148" s="52"/>
      <c r="CN148" s="52"/>
      <c r="CO148" s="52"/>
      <c r="CP148" s="110"/>
      <c r="CQ148" s="67"/>
      <c r="CR148" s="52"/>
      <c r="CS148" s="52"/>
      <c r="CT148" s="116"/>
      <c r="CU148" s="110"/>
      <c r="CV148" s="56"/>
      <c r="CW148" s="52"/>
      <c r="CX148" s="52"/>
      <c r="CY148" s="52"/>
      <c r="CZ148" s="121"/>
      <c r="DA148" s="56"/>
      <c r="DB148" s="52"/>
      <c r="DC148" s="52"/>
      <c r="DD148" s="52"/>
      <c r="DE148" s="121"/>
      <c r="DF148" s="56"/>
      <c r="DG148" s="52"/>
      <c r="DH148" s="52"/>
      <c r="DI148" s="52"/>
      <c r="DJ148" s="121"/>
      <c r="DK148" s="56"/>
      <c r="DL148" s="52"/>
      <c r="DM148" s="52"/>
      <c r="DN148" s="52"/>
      <c r="DO148" s="121"/>
      <c r="DP148" s="56"/>
      <c r="DQ148" s="52"/>
      <c r="DR148" s="52"/>
      <c r="DS148" s="52"/>
      <c r="DT148" s="121"/>
      <c r="DU148" s="124"/>
      <c r="DV148" s="124"/>
      <c r="DW148" s="124"/>
      <c r="DX148" s="124"/>
      <c r="DY148" s="112"/>
      <c r="DZ148" s="104"/>
      <c r="EA148" s="104"/>
      <c r="EB148" s="104"/>
      <c r="EC148" s="104"/>
      <c r="ED148" s="112"/>
      <c r="EE148" s="104"/>
      <c r="EF148" s="104"/>
      <c r="EG148" s="104"/>
      <c r="EH148" s="104"/>
      <c r="EI148" s="112"/>
      <c r="EJ148" s="104"/>
      <c r="EK148" s="104"/>
      <c r="EL148" s="104"/>
      <c r="EM148" s="104"/>
      <c r="EN148" s="112"/>
      <c r="EO148" s="104"/>
      <c r="EP148" s="104"/>
      <c r="EQ148" s="104"/>
      <c r="ER148" s="104"/>
      <c r="EW148" s="56">
        <v>6</v>
      </c>
      <c r="EX148" s="67">
        <v>0</v>
      </c>
      <c r="EY148" s="67">
        <v>46</v>
      </c>
      <c r="EZ148" s="67">
        <v>1</v>
      </c>
      <c r="FA148" s="117">
        <f t="shared" si="16"/>
        <v>6</v>
      </c>
      <c r="FB148" s="117">
        <f t="shared" si="17"/>
        <v>7.666666666666667</v>
      </c>
      <c r="FC148" s="118">
        <f t="shared" si="18"/>
        <v>46</v>
      </c>
      <c r="FE148" s="71" t="s">
        <v>71</v>
      </c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</row>
    <row r="149" spans="2:181" s="93" customFormat="1" ht="13.5" customHeight="1">
      <c r="B149" s="16" t="s">
        <v>76</v>
      </c>
      <c r="C149" s="114" t="s">
        <v>34</v>
      </c>
      <c r="D149" s="115">
        <v>0</v>
      </c>
      <c r="E149" s="116">
        <f>SUM(T149,Y149,AI149,AN149,AX149,AS149,BC149,BH149,BM149,BR149,BW149,CB149,CG149,CL149,CQ149,CV149,DA149,DF149,DK149,DP149,DU149,DZ149,EE149,EJ149,EO149)</f>
        <v>0</v>
      </c>
      <c r="F149" s="116">
        <f>SUM(U149,Z149,AJ149,AO149,AY149,AT149,BD149,BI149,BN149,BS149,BX149,CC149,CH149,CM149,CR149,CW149,DB149,DG149,DL149,DQ149,DV149,EA149,EF149,EK149,EP149)</f>
        <v>0</v>
      </c>
      <c r="G149" s="116">
        <f>SUM(V149,AA149,AK149,AP149,AZ149,AU149,BE149,BJ149,BO149,BT149,BY149,CD149,CI149,CN149,CS149,CX149,DC149,DH149,DM149,DR149,DW149,EB149,EG149,EL149,EQ149)</f>
        <v>0</v>
      </c>
      <c r="H149" s="116">
        <f>SUM(W149,AB149,AL149,AQ149,BA149,AV149,BF149,BK149,BP149,BU149,BZ149,CE149,CJ149,CO149,CT149,CY149,DD149,DI149,DN149,DS149,DX149,EC149,EH149,EM149,ER149)</f>
        <v>0</v>
      </c>
      <c r="I149" s="117" t="str">
        <f t="shared" si="12"/>
        <v>-</v>
      </c>
      <c r="J149" s="117" t="str">
        <f t="shared" si="13"/>
        <v>-</v>
      </c>
      <c r="K149" s="118" t="str">
        <f t="shared" si="14"/>
        <v>-</v>
      </c>
      <c r="L149" s="119"/>
      <c r="M149" s="115"/>
      <c r="N149" s="52"/>
      <c r="O149" s="52"/>
      <c r="P149" s="52"/>
      <c r="Q149" s="216"/>
      <c r="R149" s="120">
        <f t="shared" si="15"/>
        <v>0</v>
      </c>
      <c r="S149" s="119"/>
      <c r="T149" s="56"/>
      <c r="U149" s="52"/>
      <c r="V149" s="52"/>
      <c r="W149" s="52"/>
      <c r="X149" s="121"/>
      <c r="Y149" s="56"/>
      <c r="Z149" s="52"/>
      <c r="AA149" s="52"/>
      <c r="AB149" s="52"/>
      <c r="AC149" s="216"/>
      <c r="AD149" s="216"/>
      <c r="AE149" s="216"/>
      <c r="AF149" s="216"/>
      <c r="AG149" s="216"/>
      <c r="AH149" s="122"/>
      <c r="AI149" s="115"/>
      <c r="AJ149" s="52"/>
      <c r="AK149" s="52"/>
      <c r="AL149" s="52"/>
      <c r="AM149" s="65"/>
      <c r="AN149" s="115"/>
      <c r="AO149" s="52"/>
      <c r="AP149" s="52"/>
      <c r="AQ149" s="52"/>
      <c r="AR149" s="65"/>
      <c r="AS149" s="56"/>
      <c r="AT149" s="52"/>
      <c r="AU149" s="52"/>
      <c r="AV149" s="52"/>
      <c r="AW149" s="65"/>
      <c r="AX149" s="67"/>
      <c r="AY149" s="52"/>
      <c r="AZ149" s="52"/>
      <c r="BA149" s="52"/>
      <c r="BB149" s="65"/>
      <c r="BC149" s="115"/>
      <c r="BD149" s="52"/>
      <c r="BE149" s="52"/>
      <c r="BF149" s="52"/>
      <c r="BG149" s="65"/>
      <c r="BH149" s="67"/>
      <c r="BI149" s="52"/>
      <c r="BJ149" s="52"/>
      <c r="BK149" s="52"/>
      <c r="BL149" s="110"/>
      <c r="BM149" s="56"/>
      <c r="BN149" s="52"/>
      <c r="BO149" s="52"/>
      <c r="BP149" s="52"/>
      <c r="BQ149" s="110"/>
      <c r="BR149" s="67"/>
      <c r="BS149" s="52"/>
      <c r="BT149" s="52"/>
      <c r="BU149" s="52"/>
      <c r="BV149" s="110"/>
      <c r="BW149" s="67"/>
      <c r="BX149" s="52"/>
      <c r="BY149" s="52"/>
      <c r="BZ149" s="52"/>
      <c r="CA149" s="110"/>
      <c r="CB149" s="67"/>
      <c r="CC149" s="52"/>
      <c r="CD149" s="52"/>
      <c r="CE149" s="52"/>
      <c r="CF149" s="110"/>
      <c r="CG149" s="67"/>
      <c r="CH149" s="52"/>
      <c r="CI149" s="52"/>
      <c r="CJ149" s="52"/>
      <c r="CK149" s="110"/>
      <c r="CL149" s="67"/>
      <c r="CM149" s="52"/>
      <c r="CN149" s="52"/>
      <c r="CO149" s="52"/>
      <c r="CP149" s="110"/>
      <c r="CQ149" s="67"/>
      <c r="CR149" s="52"/>
      <c r="CS149" s="52"/>
      <c r="CT149" s="116"/>
      <c r="CU149" s="110"/>
      <c r="CV149" s="56"/>
      <c r="CW149" s="52"/>
      <c r="CX149" s="52"/>
      <c r="CY149" s="52"/>
      <c r="CZ149" s="121"/>
      <c r="DA149" s="56"/>
      <c r="DB149" s="52"/>
      <c r="DC149" s="52"/>
      <c r="DD149" s="52"/>
      <c r="DE149" s="121"/>
      <c r="DF149" s="56"/>
      <c r="DG149" s="52"/>
      <c r="DH149" s="52"/>
      <c r="DI149" s="52"/>
      <c r="DJ149" s="121"/>
      <c r="DK149" s="56"/>
      <c r="DL149" s="52"/>
      <c r="DM149" s="52"/>
      <c r="DN149" s="52"/>
      <c r="DO149" s="121"/>
      <c r="DP149" s="56"/>
      <c r="DQ149" s="52"/>
      <c r="DR149" s="52"/>
      <c r="DS149" s="52"/>
      <c r="DT149" s="121"/>
      <c r="DU149" s="124"/>
      <c r="DV149" s="124"/>
      <c r="DW149" s="124"/>
      <c r="DX149" s="124"/>
      <c r="DY149" s="112"/>
      <c r="DZ149" s="104"/>
      <c r="EA149" s="104"/>
      <c r="EB149" s="104"/>
      <c r="EC149" s="104"/>
      <c r="ED149" s="112"/>
      <c r="EE149" s="104"/>
      <c r="EF149" s="104"/>
      <c r="EG149" s="104"/>
      <c r="EH149" s="104"/>
      <c r="EI149" s="112"/>
      <c r="EJ149" s="104"/>
      <c r="EK149" s="104"/>
      <c r="EL149" s="104"/>
      <c r="EM149" s="104"/>
      <c r="EN149" s="112"/>
      <c r="EO149" s="104"/>
      <c r="EP149" s="104"/>
      <c r="EQ149" s="104"/>
      <c r="ER149" s="104"/>
      <c r="EW149" s="56">
        <v>8</v>
      </c>
      <c r="EX149" s="67">
        <v>0</v>
      </c>
      <c r="EY149" s="67">
        <v>50</v>
      </c>
      <c r="EZ149" s="67">
        <v>1</v>
      </c>
      <c r="FA149" s="117">
        <f t="shared" si="16"/>
        <v>8</v>
      </c>
      <c r="FB149" s="117">
        <f t="shared" si="17"/>
        <v>6.25</v>
      </c>
      <c r="FC149" s="118">
        <f t="shared" si="18"/>
        <v>50</v>
      </c>
      <c r="FE149" s="71" t="s">
        <v>62</v>
      </c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</row>
    <row r="150" spans="2:181" s="93" customFormat="1" ht="13.5" customHeight="1">
      <c r="B150" s="16" t="s">
        <v>77</v>
      </c>
      <c r="C150" s="114" t="s">
        <v>34</v>
      </c>
      <c r="D150" s="115">
        <v>0</v>
      </c>
      <c r="E150" s="116">
        <f>SUM(T150,Y150,AI150,AN150,AX150,AS150,BC150,BH150,BM150,BR150,BW150,CB150,CG150,CL150,CQ150,CV150,DA150,DF150,DK150,DP150,DU150,DZ150,EE150,EJ150,EO150)</f>
        <v>0</v>
      </c>
      <c r="F150" s="116">
        <f>SUM(U150,Z150,AJ150,AO150,AY150,AT150,BD150,BI150,BN150,BS150,BX150,CC150,CH150,CM150,CR150,CW150,DB150,DG150,DL150,DQ150,DV150,EA150,EF150,EK150,EP150)</f>
        <v>0</v>
      </c>
      <c r="G150" s="116">
        <f>SUM(V150,AA150,AK150,AP150,AZ150,AU150,BE150,BJ150,BO150,BT150,BY150,CD150,CI150,CN150,CS150,CX150,DC150,DH150,DM150,DR150,DW150,EB150,EG150,EL150,EQ150)</f>
        <v>0</v>
      </c>
      <c r="H150" s="116">
        <f>SUM(W150,AB150,AL150,AQ150,BA150,AV150,BF150,BK150,BP150,BU150,BZ150,CE150,CJ150,CO150,CT150,CY150,DD150,DI150,DN150,DS150,DX150,EC150,EH150,EM150,ER150)</f>
        <v>0</v>
      </c>
      <c r="I150" s="117" t="str">
        <f t="shared" si="12"/>
        <v>-</v>
      </c>
      <c r="J150" s="117" t="str">
        <f t="shared" si="13"/>
        <v>-</v>
      </c>
      <c r="K150" s="118" t="str">
        <f t="shared" si="14"/>
        <v>-</v>
      </c>
      <c r="L150" s="119"/>
      <c r="M150" s="116"/>
      <c r="N150" s="52"/>
      <c r="O150" s="52"/>
      <c r="P150" s="115"/>
      <c r="Q150" s="216"/>
      <c r="R150" s="120">
        <f t="shared" si="15"/>
        <v>0</v>
      </c>
      <c r="S150" s="119"/>
      <c r="T150" s="56"/>
      <c r="U150" s="52"/>
      <c r="V150" s="52"/>
      <c r="W150" s="52"/>
      <c r="X150" s="121"/>
      <c r="Y150" s="56"/>
      <c r="Z150" s="52"/>
      <c r="AA150" s="52"/>
      <c r="AB150" s="52"/>
      <c r="AC150" s="52"/>
      <c r="AD150" s="52"/>
      <c r="AE150" s="52"/>
      <c r="AF150" s="52"/>
      <c r="AG150" s="52"/>
      <c r="AH150" s="136"/>
      <c r="AI150" s="115"/>
      <c r="AJ150" s="52"/>
      <c r="AK150" s="52"/>
      <c r="AL150" s="52"/>
      <c r="AM150" s="137"/>
      <c r="AN150" s="52"/>
      <c r="AO150" s="52"/>
      <c r="AP150" s="52"/>
      <c r="AQ150" s="52"/>
      <c r="AR150" s="137"/>
      <c r="AS150" s="117"/>
      <c r="AT150" s="115"/>
      <c r="AU150" s="52"/>
      <c r="AV150" s="52"/>
      <c r="AW150" s="137"/>
      <c r="AX150" s="116"/>
      <c r="AY150" s="115"/>
      <c r="AZ150" s="52"/>
      <c r="BA150" s="52"/>
      <c r="BB150" s="137"/>
      <c r="BC150" s="52"/>
      <c r="BD150" s="52"/>
      <c r="BE150" s="52"/>
      <c r="BF150" s="115"/>
      <c r="BG150" s="137"/>
      <c r="BH150" s="116"/>
      <c r="BI150" s="52"/>
      <c r="BJ150" s="52"/>
      <c r="BK150" s="52"/>
      <c r="BL150" s="138"/>
      <c r="BM150" s="56"/>
      <c r="BN150" s="52"/>
      <c r="BO150" s="52"/>
      <c r="BP150" s="52"/>
      <c r="BQ150" s="138"/>
      <c r="BR150" s="116"/>
      <c r="BS150" s="52"/>
      <c r="BT150" s="115"/>
      <c r="BU150" s="52"/>
      <c r="BV150" s="138"/>
      <c r="BW150" s="116"/>
      <c r="BX150" s="52"/>
      <c r="BY150" s="52"/>
      <c r="BZ150" s="52"/>
      <c r="CA150" s="138"/>
      <c r="CB150" s="116"/>
      <c r="CC150" s="52"/>
      <c r="CD150" s="52"/>
      <c r="CE150" s="52"/>
      <c r="CF150" s="138"/>
      <c r="CG150" s="67"/>
      <c r="CH150" s="115"/>
      <c r="CI150" s="52"/>
      <c r="CJ150" s="52"/>
      <c r="CK150" s="138"/>
      <c r="CL150" s="116"/>
      <c r="CM150" s="52"/>
      <c r="CN150" s="52"/>
      <c r="CO150" s="115"/>
      <c r="CP150" s="138"/>
      <c r="CQ150" s="116"/>
      <c r="CR150" s="52"/>
      <c r="CS150" s="52"/>
      <c r="CT150" s="116"/>
      <c r="CU150" s="138"/>
      <c r="CV150" s="56"/>
      <c r="CW150" s="52"/>
      <c r="CX150" s="52"/>
      <c r="CY150" s="52"/>
      <c r="CZ150" s="139"/>
      <c r="DA150" s="56"/>
      <c r="DB150" s="52"/>
      <c r="DC150" s="52"/>
      <c r="DD150" s="52"/>
      <c r="DE150" s="139"/>
      <c r="DF150" s="56"/>
      <c r="DG150" s="52"/>
      <c r="DH150" s="52"/>
      <c r="DI150" s="52"/>
      <c r="DJ150" s="139"/>
      <c r="DK150" s="56"/>
      <c r="DL150" s="52"/>
      <c r="DM150" s="52"/>
      <c r="DN150" s="52"/>
      <c r="DO150" s="139"/>
      <c r="DP150" s="56"/>
      <c r="DQ150" s="52"/>
      <c r="DR150" s="52"/>
      <c r="DS150" s="52"/>
      <c r="DT150" s="121"/>
      <c r="DU150" s="124"/>
      <c r="DV150" s="124"/>
      <c r="DW150" s="124"/>
      <c r="DX150" s="124"/>
      <c r="DY150" s="112"/>
      <c r="DZ150" s="104"/>
      <c r="EA150" s="104"/>
      <c r="EB150" s="104"/>
      <c r="EC150" s="104"/>
      <c r="ED150" s="112"/>
      <c r="EE150" s="104"/>
      <c r="EF150" s="104"/>
      <c r="EG150" s="104"/>
      <c r="EH150" s="104"/>
      <c r="EI150" s="112"/>
      <c r="EJ150" s="104"/>
      <c r="EK150" s="104"/>
      <c r="EL150" s="104"/>
      <c r="EM150" s="104"/>
      <c r="EN150" s="112"/>
      <c r="EO150" s="104"/>
      <c r="EP150" s="104"/>
      <c r="EQ150" s="104"/>
      <c r="ER150" s="104"/>
      <c r="EW150" s="56">
        <v>6</v>
      </c>
      <c r="EX150" s="67">
        <v>0</v>
      </c>
      <c r="EY150" s="67">
        <v>26</v>
      </c>
      <c r="EZ150" s="67">
        <v>0</v>
      </c>
      <c r="FA150" s="117" t="str">
        <f t="shared" si="16"/>
        <v>-</v>
      </c>
      <c r="FB150" s="117">
        <f t="shared" si="17"/>
        <v>4.333333333333333</v>
      </c>
      <c r="FC150" s="118">
        <f t="shared" si="18"/>
        <v>26</v>
      </c>
      <c r="FE150" s="71" t="s">
        <v>71</v>
      </c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</row>
    <row r="151" spans="2:181" s="93" customFormat="1" ht="13.5" customHeight="1">
      <c r="B151" s="16" t="s">
        <v>33</v>
      </c>
      <c r="C151" s="114" t="s">
        <v>34</v>
      </c>
      <c r="D151" s="115">
        <v>3</v>
      </c>
      <c r="E151" s="116">
        <f>SUM(T151,Y151,AI151,AN151,AX151,AS151,BC151,BH151,BM151,BR151,BW151,CB151,CG151,CL151,CQ151,CV151,DA151,DF151,DK151,DP151,DU151,DZ151,EE151,EJ151,EO151)</f>
        <v>0</v>
      </c>
      <c r="F151" s="116">
        <f>SUM(U151,Z151,AJ151,AO151,AY151,AT151,BD151,BI151,BN151,BS151,BX151,CC151,CH151,CM151,CR151,CW151,DB151,DG151,DL151,DQ151,DV151,EA151,EF151,EK151,EP151)</f>
        <v>0</v>
      </c>
      <c r="G151" s="116">
        <f>SUM(V151,AA151,AK151,AP151,AZ151,AU151,BE151,BJ151,BO151,BT151,BY151,CD151,CI151,CN151,CS151,CX151,DC151,DH151,DM151,DR151,DW151,EB151,EG151,EL151,EQ151)</f>
        <v>0</v>
      </c>
      <c r="H151" s="116">
        <f>SUM(W151,AB151,AL151,AQ151,BA151,AV151,BF151,BK151,BP151,BU151,BZ151,CE151,CJ151,CO151,CT151,CY151,DD151,DI151,DN151,DS151,DX151,EC151,EH151,EM151,ER151)</f>
        <v>0</v>
      </c>
      <c r="I151" s="117" t="str">
        <f t="shared" si="12"/>
        <v>-</v>
      </c>
      <c r="J151" s="117" t="str">
        <f t="shared" si="13"/>
        <v>-</v>
      </c>
      <c r="K151" s="118" t="str">
        <f t="shared" si="14"/>
        <v>-</v>
      </c>
      <c r="L151" s="119"/>
      <c r="M151" s="115"/>
      <c r="N151" s="52"/>
      <c r="O151" s="52"/>
      <c r="P151" s="52"/>
      <c r="Q151" s="216"/>
      <c r="R151" s="120">
        <f t="shared" si="15"/>
        <v>0</v>
      </c>
      <c r="S151" s="119"/>
      <c r="T151" s="115"/>
      <c r="U151" s="117"/>
      <c r="V151" s="116"/>
      <c r="W151" s="116"/>
      <c r="X151" s="121"/>
      <c r="Y151" s="115"/>
      <c r="Z151" s="117"/>
      <c r="AA151" s="116"/>
      <c r="AB151" s="116"/>
      <c r="AC151" s="358"/>
      <c r="AD151" s="358"/>
      <c r="AE151" s="358"/>
      <c r="AF151" s="358"/>
      <c r="AG151" s="358"/>
      <c r="AH151" s="79"/>
      <c r="AI151" s="115"/>
      <c r="AJ151" s="52"/>
      <c r="AK151" s="52"/>
      <c r="AL151" s="52"/>
      <c r="AM151" s="73"/>
      <c r="AN151" s="56"/>
      <c r="AO151" s="116"/>
      <c r="AP151" s="116"/>
      <c r="AQ151" s="116"/>
      <c r="AR151" s="73"/>
      <c r="AS151" s="67"/>
      <c r="AT151" s="52"/>
      <c r="AU151" s="117"/>
      <c r="AV151" s="116"/>
      <c r="AW151" s="73"/>
      <c r="AX151" s="67"/>
      <c r="AY151" s="52"/>
      <c r="AZ151" s="117"/>
      <c r="BA151" s="116"/>
      <c r="BB151" s="73"/>
      <c r="BC151" s="67"/>
      <c r="BD151" s="52"/>
      <c r="BE151" s="52"/>
      <c r="BF151" s="52"/>
      <c r="BG151" s="73"/>
      <c r="BH151" s="67"/>
      <c r="BI151" s="116"/>
      <c r="BJ151" s="116"/>
      <c r="BK151" s="117"/>
      <c r="BL151" s="73"/>
      <c r="BM151" s="115"/>
      <c r="BN151" s="117"/>
      <c r="BO151" s="116"/>
      <c r="BP151" s="116"/>
      <c r="BQ151" s="73"/>
      <c r="BR151" s="67"/>
      <c r="BS151" s="117"/>
      <c r="BT151" s="52"/>
      <c r="BU151" s="117"/>
      <c r="BV151" s="73"/>
      <c r="BW151" s="67"/>
      <c r="BX151" s="116"/>
      <c r="BY151" s="117"/>
      <c r="BZ151" s="117"/>
      <c r="CA151" s="73"/>
      <c r="CB151" s="67"/>
      <c r="CC151" s="116"/>
      <c r="CD151" s="116"/>
      <c r="CE151" s="116"/>
      <c r="CF151" s="73"/>
      <c r="CG151" s="67"/>
      <c r="CH151" s="52"/>
      <c r="CI151" s="117"/>
      <c r="CJ151" s="116"/>
      <c r="CK151" s="73"/>
      <c r="CL151" s="67"/>
      <c r="CM151" s="117"/>
      <c r="CN151" s="117"/>
      <c r="CO151" s="52"/>
      <c r="CP151" s="73"/>
      <c r="CQ151" s="67"/>
      <c r="CR151" s="116"/>
      <c r="CS151" s="116"/>
      <c r="CT151" s="116"/>
      <c r="CU151" s="73"/>
      <c r="CV151" s="115"/>
      <c r="CW151" s="117"/>
      <c r="CX151" s="116"/>
      <c r="CY151" s="116"/>
      <c r="CZ151" s="73"/>
      <c r="DA151" s="115"/>
      <c r="DB151" s="117"/>
      <c r="DC151" s="116"/>
      <c r="DD151" s="116"/>
      <c r="DE151" s="73"/>
      <c r="DF151" s="115"/>
      <c r="DG151" s="117"/>
      <c r="DH151" s="116"/>
      <c r="DI151" s="116"/>
      <c r="DJ151" s="73"/>
      <c r="DK151" s="115"/>
      <c r="DL151" s="117"/>
      <c r="DM151" s="116"/>
      <c r="DN151" s="116"/>
      <c r="DO151" s="73"/>
      <c r="DP151" s="115"/>
      <c r="DQ151" s="117"/>
      <c r="DR151" s="116"/>
      <c r="DS151" s="116"/>
      <c r="DT151" s="70"/>
      <c r="DU151" s="124"/>
      <c r="DV151" s="124"/>
      <c r="DW151" s="124"/>
      <c r="DX151" s="124"/>
      <c r="DY151" s="112"/>
      <c r="DZ151" s="104"/>
      <c r="EA151" s="104"/>
      <c r="EB151" s="104"/>
      <c r="EC151" s="104"/>
      <c r="ED151" s="112"/>
      <c r="EE151" s="104"/>
      <c r="EF151" s="104"/>
      <c r="EG151" s="104"/>
      <c r="EH151" s="104"/>
      <c r="EI151" s="112"/>
      <c r="EJ151" s="104"/>
      <c r="EK151" s="104"/>
      <c r="EL151" s="104"/>
      <c r="EM151" s="104"/>
      <c r="EN151" s="112"/>
      <c r="EO151" s="104"/>
      <c r="EP151" s="104"/>
      <c r="EQ151" s="104"/>
      <c r="ER151" s="104"/>
      <c r="EW151" s="56">
        <v>101.16666666666666</v>
      </c>
      <c r="EX151" s="67">
        <v>6</v>
      </c>
      <c r="EY151" s="67">
        <v>619</v>
      </c>
      <c r="EZ151" s="67">
        <v>21</v>
      </c>
      <c r="FA151" s="117">
        <f t="shared" si="16"/>
        <v>4.817460317460317</v>
      </c>
      <c r="FB151" s="117">
        <f t="shared" si="17"/>
        <v>6.118616144975289</v>
      </c>
      <c r="FC151" s="118">
        <f t="shared" si="18"/>
        <v>29.476190476190474</v>
      </c>
      <c r="FE151" s="57">
        <v>1.5</v>
      </c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</row>
    <row r="152" spans="2:181" s="93" customFormat="1" ht="13.5" customHeight="1">
      <c r="B152" s="16" t="s">
        <v>78</v>
      </c>
      <c r="C152" s="114" t="s">
        <v>38</v>
      </c>
      <c r="D152" s="115">
        <v>0</v>
      </c>
      <c r="E152" s="116">
        <f>SUM(T152,Y152,AI152,AN152,AX152,AS152,BC152,BH152,BM152,BR152,BW152,CB152,CG152,CL152,CQ152,CV152,DA152,DF152,DK152,DP152,DU152,DZ152,EE152,EJ152,EO152)</f>
        <v>0</v>
      </c>
      <c r="F152" s="116">
        <f>SUM(U152,Z152,AJ152,AO152,AY152,AT152,BD152,BI152,BN152,BS152,BX152,CC152,CH152,CM152,CR152,CW152,DB152,DG152,DL152,DQ152,DV152,EA152,EF152,EK152,EP152)</f>
        <v>0</v>
      </c>
      <c r="G152" s="116">
        <f>SUM(V152,AA152,AK152,AP152,AZ152,AU152,BE152,BJ152,BO152,BT152,BY152,CD152,CI152,CN152,CS152,CX152,DC152,DH152,DM152,DR152,DW152,EB152,EG152,EL152,EQ152)</f>
        <v>0</v>
      </c>
      <c r="H152" s="116">
        <f>SUM(W152,AB152,AL152,AQ152,BA152,AV152,BF152,BK152,BP152,BU152,BZ152,CE152,CJ152,CO152,CT152,CY152,DD152,DI152,DN152,DS152,DX152,EC152,EH152,EM152,ER152)</f>
        <v>0</v>
      </c>
      <c r="I152" s="117" t="str">
        <f t="shared" si="12"/>
        <v>-</v>
      </c>
      <c r="J152" s="117" t="str">
        <f t="shared" si="13"/>
        <v>-</v>
      </c>
      <c r="K152" s="118" t="str">
        <f t="shared" si="14"/>
        <v>-</v>
      </c>
      <c r="L152" s="119"/>
      <c r="M152" s="115"/>
      <c r="N152" s="52"/>
      <c r="O152" s="52"/>
      <c r="P152" s="52"/>
      <c r="Q152" s="216"/>
      <c r="R152" s="120">
        <f t="shared" si="15"/>
        <v>0</v>
      </c>
      <c r="S152" s="119"/>
      <c r="T152" s="115"/>
      <c r="U152" s="117"/>
      <c r="V152" s="116"/>
      <c r="W152" s="116"/>
      <c r="X152" s="121"/>
      <c r="Y152" s="115"/>
      <c r="Z152" s="117"/>
      <c r="AA152" s="116"/>
      <c r="AB152" s="116"/>
      <c r="AC152" s="358"/>
      <c r="AD152" s="358"/>
      <c r="AE152" s="358"/>
      <c r="AF152" s="358"/>
      <c r="AG152" s="358"/>
      <c r="AH152" s="79"/>
      <c r="AI152" s="115"/>
      <c r="AJ152" s="52"/>
      <c r="AK152" s="52"/>
      <c r="AL152" s="52"/>
      <c r="AM152" s="73"/>
      <c r="AN152" s="56"/>
      <c r="AO152" s="116"/>
      <c r="AP152" s="116"/>
      <c r="AQ152" s="116"/>
      <c r="AR152" s="73"/>
      <c r="AS152" s="67"/>
      <c r="AT152" s="52"/>
      <c r="AU152" s="117"/>
      <c r="AV152" s="116"/>
      <c r="AW152" s="73"/>
      <c r="AX152" s="67"/>
      <c r="AY152" s="52"/>
      <c r="AZ152" s="117"/>
      <c r="BA152" s="116"/>
      <c r="BB152" s="73"/>
      <c r="BC152" s="67"/>
      <c r="BD152" s="52"/>
      <c r="BE152" s="52"/>
      <c r="BF152" s="52"/>
      <c r="BG152" s="73"/>
      <c r="BH152" s="67"/>
      <c r="BI152" s="116"/>
      <c r="BJ152" s="116"/>
      <c r="BK152" s="117"/>
      <c r="BL152" s="73"/>
      <c r="BM152" s="115"/>
      <c r="BN152" s="117"/>
      <c r="BO152" s="116"/>
      <c r="BP152" s="116"/>
      <c r="BQ152" s="73"/>
      <c r="BR152" s="67"/>
      <c r="BS152" s="117"/>
      <c r="BT152" s="52"/>
      <c r="BU152" s="117"/>
      <c r="BV152" s="73"/>
      <c r="BW152" s="67"/>
      <c r="BX152" s="116"/>
      <c r="BY152" s="117"/>
      <c r="BZ152" s="117"/>
      <c r="CA152" s="73"/>
      <c r="CB152" s="67"/>
      <c r="CC152" s="116"/>
      <c r="CD152" s="116"/>
      <c r="CE152" s="116"/>
      <c r="CF152" s="73"/>
      <c r="CG152" s="67"/>
      <c r="CH152" s="52"/>
      <c r="CI152" s="117"/>
      <c r="CJ152" s="116"/>
      <c r="CK152" s="73"/>
      <c r="CL152" s="67"/>
      <c r="CM152" s="117"/>
      <c r="CN152" s="117"/>
      <c r="CO152" s="52"/>
      <c r="CP152" s="73"/>
      <c r="CQ152" s="67"/>
      <c r="CR152" s="116"/>
      <c r="CS152" s="116"/>
      <c r="CT152" s="116"/>
      <c r="CU152" s="73"/>
      <c r="CV152" s="115"/>
      <c r="CW152" s="117"/>
      <c r="CX152" s="116"/>
      <c r="CY152" s="116"/>
      <c r="CZ152" s="73"/>
      <c r="DA152" s="115"/>
      <c r="DB152" s="117"/>
      <c r="DC152" s="116"/>
      <c r="DD152" s="116"/>
      <c r="DE152" s="73"/>
      <c r="DF152" s="115"/>
      <c r="DG152" s="117"/>
      <c r="DH152" s="116"/>
      <c r="DI152" s="116"/>
      <c r="DJ152" s="73"/>
      <c r="DK152" s="115"/>
      <c r="DL152" s="117"/>
      <c r="DM152" s="116"/>
      <c r="DN152" s="116"/>
      <c r="DO152" s="73"/>
      <c r="DP152" s="115"/>
      <c r="DQ152" s="117"/>
      <c r="DR152" s="116"/>
      <c r="DS152" s="116"/>
      <c r="DT152" s="70"/>
      <c r="DU152" s="124"/>
      <c r="DV152" s="124"/>
      <c r="DW152" s="124"/>
      <c r="DX152" s="124"/>
      <c r="DY152" s="112"/>
      <c r="DZ152" s="104"/>
      <c r="EA152" s="104"/>
      <c r="EB152" s="104"/>
      <c r="EC152" s="104"/>
      <c r="ED152" s="112"/>
      <c r="EE152" s="104"/>
      <c r="EF152" s="104"/>
      <c r="EG152" s="104"/>
      <c r="EH152" s="104"/>
      <c r="EI152" s="112"/>
      <c r="EJ152" s="104"/>
      <c r="EK152" s="104"/>
      <c r="EL152" s="104"/>
      <c r="EM152" s="104"/>
      <c r="EN152" s="112"/>
      <c r="EO152" s="104"/>
      <c r="EP152" s="104"/>
      <c r="EQ152" s="104"/>
      <c r="ER152" s="104"/>
      <c r="EW152" s="56">
        <v>1</v>
      </c>
      <c r="EX152" s="67">
        <v>0</v>
      </c>
      <c r="EY152" s="67">
        <v>8</v>
      </c>
      <c r="EZ152" s="67">
        <v>0</v>
      </c>
      <c r="FA152" s="117" t="str">
        <f t="shared" si="16"/>
        <v>-</v>
      </c>
      <c r="FB152" s="117">
        <f t="shared" si="17"/>
        <v>8</v>
      </c>
      <c r="FC152" s="118">
        <f t="shared" si="18"/>
        <v>8</v>
      </c>
      <c r="FE152" s="71" t="s">
        <v>79</v>
      </c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</row>
    <row r="153" spans="2:181" s="93" customFormat="1" ht="13.5" customHeight="1">
      <c r="B153" s="16" t="s">
        <v>80</v>
      </c>
      <c r="C153" s="114" t="s">
        <v>35</v>
      </c>
      <c r="D153" s="115">
        <v>0</v>
      </c>
      <c r="E153" s="116">
        <f>SUM(T153,Y153,AI153,AN153,AX153,AS153,BC153,BH153,BM153,BR153,BW153,CB153,CG153,CL153,CQ153,CV153,DA153,DF153,DK153,DP153,DU153,DZ153,EE153,EJ153,EO153)</f>
        <v>0</v>
      </c>
      <c r="F153" s="116">
        <f>SUM(U153,Z153,AJ153,AO153,AY153,AT153,BD153,BI153,BN153,BS153,BX153,CC153,CH153,CM153,CR153,CW153,DB153,DG153,DL153,DQ153,DV153,EA153,EF153,EK153,EP153)</f>
        <v>0</v>
      </c>
      <c r="G153" s="116">
        <f>SUM(V153,AA153,AK153,AP153,AZ153,AU153,BE153,BJ153,BO153,BT153,BY153,CD153,CI153,CN153,CS153,CX153,DC153,DH153,DM153,DR153,DW153,EB153,EG153,EL153,EQ153)</f>
        <v>0</v>
      </c>
      <c r="H153" s="116">
        <f>SUM(W153,AB153,AL153,AQ153,BA153,AV153,BF153,BK153,BP153,BU153,BZ153,CE153,CJ153,CO153,CT153,CY153,DD153,DI153,DN153,DS153,DX153,EC153,EH153,EM153,ER153)</f>
        <v>0</v>
      </c>
      <c r="I153" s="117" t="str">
        <f t="shared" si="12"/>
        <v>-</v>
      </c>
      <c r="J153" s="117" t="str">
        <f t="shared" si="13"/>
        <v>-</v>
      </c>
      <c r="K153" s="118" t="str">
        <f t="shared" si="14"/>
        <v>-</v>
      </c>
      <c r="L153" s="119"/>
      <c r="M153" s="67"/>
      <c r="N153" s="52"/>
      <c r="O153" s="52"/>
      <c r="P153" s="52"/>
      <c r="Q153" s="216"/>
      <c r="R153" s="120">
        <f t="shared" si="15"/>
        <v>0</v>
      </c>
      <c r="S153" s="119"/>
      <c r="T153" s="67"/>
      <c r="U153" s="52"/>
      <c r="V153" s="52"/>
      <c r="W153" s="52"/>
      <c r="X153" s="121"/>
      <c r="Y153" s="67"/>
      <c r="Z153" s="52"/>
      <c r="AA153" s="52"/>
      <c r="AB153" s="52"/>
      <c r="AC153" s="216"/>
      <c r="AD153" s="216"/>
      <c r="AE153" s="216"/>
      <c r="AF153" s="216"/>
      <c r="AG153" s="216"/>
      <c r="AH153" s="122"/>
      <c r="AI153" s="115"/>
      <c r="AJ153" s="52"/>
      <c r="AK153" s="52"/>
      <c r="AL153" s="52"/>
      <c r="AM153" s="65"/>
      <c r="AN153" s="115"/>
      <c r="AO153" s="52"/>
      <c r="AP153" s="52"/>
      <c r="AQ153" s="52"/>
      <c r="AR153" s="65"/>
      <c r="AS153" s="56"/>
      <c r="AT153" s="52"/>
      <c r="AU153" s="52"/>
      <c r="AV153" s="52"/>
      <c r="AW153" s="65"/>
      <c r="AX153" s="67"/>
      <c r="AY153" s="52"/>
      <c r="AZ153" s="52"/>
      <c r="BA153" s="52"/>
      <c r="BB153" s="65"/>
      <c r="BC153" s="115"/>
      <c r="BD153" s="52"/>
      <c r="BE153" s="52"/>
      <c r="BF153" s="52"/>
      <c r="BG153" s="65"/>
      <c r="BH153" s="67"/>
      <c r="BI153" s="52"/>
      <c r="BJ153" s="52"/>
      <c r="BK153" s="52"/>
      <c r="BL153" s="110"/>
      <c r="BM153" s="56"/>
      <c r="BN153" s="52"/>
      <c r="BO153" s="52"/>
      <c r="BP153" s="52"/>
      <c r="BQ153" s="110"/>
      <c r="BR153" s="67"/>
      <c r="BS153" s="52"/>
      <c r="BT153" s="52"/>
      <c r="BU153" s="52"/>
      <c r="BV153" s="110"/>
      <c r="BW153" s="67"/>
      <c r="BX153" s="52"/>
      <c r="BY153" s="52"/>
      <c r="BZ153" s="52"/>
      <c r="CA153" s="110"/>
      <c r="CB153" s="67"/>
      <c r="CC153" s="52"/>
      <c r="CD153" s="52"/>
      <c r="CE153" s="52"/>
      <c r="CF153" s="110"/>
      <c r="CG153" s="56"/>
      <c r="CH153" s="52"/>
      <c r="CI153" s="52"/>
      <c r="CJ153" s="52"/>
      <c r="CK153" s="110"/>
      <c r="CL153" s="67"/>
      <c r="CM153" s="52"/>
      <c r="CN153" s="52"/>
      <c r="CO153" s="52"/>
      <c r="CP153" s="110"/>
      <c r="CQ153" s="67"/>
      <c r="CR153" s="52"/>
      <c r="CS153" s="52"/>
      <c r="CT153" s="116"/>
      <c r="CU153" s="110"/>
      <c r="CV153" s="56"/>
      <c r="CW153" s="52"/>
      <c r="CX153" s="52"/>
      <c r="CY153" s="52"/>
      <c r="CZ153" s="121"/>
      <c r="DA153" s="67"/>
      <c r="DB153" s="52"/>
      <c r="DC153" s="52"/>
      <c r="DD153" s="52"/>
      <c r="DE153" s="121"/>
      <c r="DF153" s="67"/>
      <c r="DG153" s="52"/>
      <c r="DH153" s="52"/>
      <c r="DI153" s="52"/>
      <c r="DJ153" s="121"/>
      <c r="DK153" s="67"/>
      <c r="DL153" s="52"/>
      <c r="DM153" s="52"/>
      <c r="DN153" s="52"/>
      <c r="DO153" s="121"/>
      <c r="DP153" s="67"/>
      <c r="DQ153" s="52"/>
      <c r="DR153" s="52"/>
      <c r="DS153" s="52"/>
      <c r="DT153" s="121"/>
      <c r="DU153" s="124"/>
      <c r="DV153" s="124"/>
      <c r="DW153" s="124"/>
      <c r="DX153" s="124"/>
      <c r="DY153" s="112"/>
      <c r="DZ153" s="104"/>
      <c r="EA153" s="104"/>
      <c r="EB153" s="104"/>
      <c r="EC153" s="104"/>
      <c r="ED153" s="112"/>
      <c r="EE153" s="104"/>
      <c r="EF153" s="104"/>
      <c r="EG153" s="104"/>
      <c r="EH153" s="104"/>
      <c r="EI153" s="112"/>
      <c r="EJ153" s="104"/>
      <c r="EK153" s="104"/>
      <c r="EL153" s="104"/>
      <c r="EM153" s="104"/>
      <c r="EN153" s="112"/>
      <c r="EO153" s="104"/>
      <c r="EP153" s="104"/>
      <c r="EQ153" s="104"/>
      <c r="ER153" s="104"/>
      <c r="EW153" s="56">
        <v>39.66666666666667</v>
      </c>
      <c r="EX153" s="67">
        <v>0</v>
      </c>
      <c r="EY153" s="67">
        <v>173</v>
      </c>
      <c r="EZ153" s="67">
        <v>6</v>
      </c>
      <c r="FA153" s="117">
        <f t="shared" si="16"/>
        <v>6.611111111111112</v>
      </c>
      <c r="FB153" s="117">
        <f t="shared" si="17"/>
        <v>4.361344537815126</v>
      </c>
      <c r="FC153" s="118">
        <f t="shared" si="18"/>
        <v>28.833333333333332</v>
      </c>
      <c r="FD153" s="23"/>
      <c r="FE153" s="57">
        <v>4</v>
      </c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</row>
    <row r="154" spans="2:181" s="93" customFormat="1" ht="13.5" customHeight="1">
      <c r="B154" s="16" t="s">
        <v>81</v>
      </c>
      <c r="C154" s="114" t="s">
        <v>38</v>
      </c>
      <c r="D154" s="115">
        <v>0</v>
      </c>
      <c r="E154" s="116">
        <f>SUM(T154,Y154,AI154,AN154,AX154,AS154,BC154,BH154,BM154,BR154,BW154,CB154,CG154,CL154,CQ154,CV154,DA154,DF154,DK154,DP154,DU154,DZ154,EE154,EJ154,EO154)</f>
        <v>0</v>
      </c>
      <c r="F154" s="116">
        <f>SUM(U154,Z154,AJ154,AO154,AY154,AT154,BD154,BI154,BN154,BS154,BX154,CC154,CH154,CM154,CR154,CW154,DB154,DG154,DL154,DQ154,DV154,EA154,EF154,EK154,EP154)</f>
        <v>0</v>
      </c>
      <c r="G154" s="116">
        <f>SUM(V154,AA154,AK154,AP154,AZ154,AU154,BE154,BJ154,BO154,BT154,BY154,CD154,CI154,CN154,CS154,CX154,DC154,DH154,DM154,DR154,DW154,EB154,EG154,EL154,EQ154)</f>
        <v>0</v>
      </c>
      <c r="H154" s="116">
        <f>SUM(W154,AB154,AL154,AQ154,BA154,AV154,BF154,BK154,BP154,BU154,BZ154,CE154,CJ154,CO154,CT154,CY154,DD154,DI154,DN154,DS154,DX154,EC154,EH154,EM154,ER154)</f>
        <v>0</v>
      </c>
      <c r="I154" s="117" t="str">
        <f t="shared" si="12"/>
        <v>-</v>
      </c>
      <c r="J154" s="117" t="str">
        <f t="shared" si="13"/>
        <v>-</v>
      </c>
      <c r="K154" s="118" t="str">
        <f t="shared" si="14"/>
        <v>-</v>
      </c>
      <c r="L154" s="119"/>
      <c r="M154" s="115"/>
      <c r="N154" s="52"/>
      <c r="O154" s="52"/>
      <c r="P154" s="52"/>
      <c r="Q154" s="216"/>
      <c r="R154" s="120">
        <f t="shared" si="15"/>
        <v>0</v>
      </c>
      <c r="S154" s="119"/>
      <c r="T154" s="67"/>
      <c r="U154" s="52"/>
      <c r="V154" s="52"/>
      <c r="W154" s="52"/>
      <c r="X154" s="121"/>
      <c r="Y154" s="67"/>
      <c r="Z154" s="52"/>
      <c r="AA154" s="52"/>
      <c r="AB154" s="52"/>
      <c r="AC154" s="52"/>
      <c r="AD154" s="52"/>
      <c r="AE154" s="52"/>
      <c r="AF154" s="52"/>
      <c r="AG154" s="52"/>
      <c r="AH154" s="136"/>
      <c r="AI154" s="115"/>
      <c r="AJ154" s="52"/>
      <c r="AK154" s="52"/>
      <c r="AL154" s="52"/>
      <c r="AM154" s="137"/>
      <c r="AN154" s="52"/>
      <c r="AO154" s="52"/>
      <c r="AP154" s="52"/>
      <c r="AQ154" s="52"/>
      <c r="AR154" s="137"/>
      <c r="AS154" s="116"/>
      <c r="AT154" s="115"/>
      <c r="AU154" s="52"/>
      <c r="AV154" s="52"/>
      <c r="AW154" s="137"/>
      <c r="AX154" s="116"/>
      <c r="AY154" s="115"/>
      <c r="AZ154" s="52"/>
      <c r="BA154" s="52"/>
      <c r="BB154" s="137"/>
      <c r="BC154" s="56"/>
      <c r="BD154" s="52"/>
      <c r="BE154" s="52"/>
      <c r="BF154" s="115"/>
      <c r="BG154" s="137"/>
      <c r="BH154" s="116"/>
      <c r="BI154" s="52"/>
      <c r="BJ154" s="52"/>
      <c r="BK154" s="52"/>
      <c r="BL154" s="138"/>
      <c r="BM154" s="115"/>
      <c r="BN154" s="52"/>
      <c r="BO154" s="52"/>
      <c r="BP154" s="52"/>
      <c r="BQ154" s="138"/>
      <c r="BR154" s="116"/>
      <c r="BS154" s="52"/>
      <c r="BT154" s="115"/>
      <c r="BU154" s="52"/>
      <c r="BV154" s="138"/>
      <c r="BW154" s="116"/>
      <c r="BX154" s="52"/>
      <c r="BY154" s="52"/>
      <c r="BZ154" s="52"/>
      <c r="CA154" s="138"/>
      <c r="CB154" s="67"/>
      <c r="CC154" s="52"/>
      <c r="CD154" s="52"/>
      <c r="CE154" s="52"/>
      <c r="CF154" s="138"/>
      <c r="CG154" s="116"/>
      <c r="CH154" s="115"/>
      <c r="CI154" s="52"/>
      <c r="CJ154" s="52"/>
      <c r="CK154" s="138"/>
      <c r="CL154" s="116"/>
      <c r="CM154" s="52"/>
      <c r="CN154" s="52"/>
      <c r="CO154" s="115"/>
      <c r="CP154" s="138"/>
      <c r="CQ154" s="116"/>
      <c r="CR154" s="52"/>
      <c r="CS154" s="52"/>
      <c r="CT154" s="116"/>
      <c r="CU154" s="138"/>
      <c r="CV154" s="56"/>
      <c r="CW154" s="52"/>
      <c r="CX154" s="52"/>
      <c r="CY154" s="52"/>
      <c r="CZ154" s="139"/>
      <c r="DA154" s="67"/>
      <c r="DB154" s="52"/>
      <c r="DC154" s="52"/>
      <c r="DD154" s="52"/>
      <c r="DE154" s="139"/>
      <c r="DF154" s="67"/>
      <c r="DG154" s="52"/>
      <c r="DH154" s="52"/>
      <c r="DI154" s="52"/>
      <c r="DJ154" s="139"/>
      <c r="DK154" s="67"/>
      <c r="DL154" s="52"/>
      <c r="DM154" s="52"/>
      <c r="DN154" s="52"/>
      <c r="DO154" s="139"/>
      <c r="DP154" s="67"/>
      <c r="DQ154" s="52"/>
      <c r="DR154" s="52"/>
      <c r="DS154" s="52"/>
      <c r="DT154" s="121"/>
      <c r="DU154" s="124"/>
      <c r="DV154" s="124"/>
      <c r="DW154" s="124"/>
      <c r="DX154" s="124"/>
      <c r="DY154" s="112"/>
      <c r="DZ154" s="104"/>
      <c r="EA154" s="104"/>
      <c r="EB154" s="104"/>
      <c r="EC154" s="104"/>
      <c r="ED154" s="112"/>
      <c r="EE154" s="104"/>
      <c r="EF154" s="104"/>
      <c r="EG154" s="104"/>
      <c r="EH154" s="104"/>
      <c r="EI154" s="112"/>
      <c r="EJ154" s="104"/>
      <c r="EK154" s="104"/>
      <c r="EL154" s="104"/>
      <c r="EM154" s="104"/>
      <c r="EN154" s="112"/>
      <c r="EO154" s="104"/>
      <c r="EP154" s="104"/>
      <c r="EQ154" s="104"/>
      <c r="ER154" s="104"/>
      <c r="EW154" s="56">
        <v>47</v>
      </c>
      <c r="EX154" s="67">
        <v>4</v>
      </c>
      <c r="EY154" s="67">
        <v>261</v>
      </c>
      <c r="EZ154" s="67">
        <v>5</v>
      </c>
      <c r="FA154" s="117">
        <f t="shared" si="16"/>
        <v>9.4</v>
      </c>
      <c r="FB154" s="117">
        <f t="shared" si="17"/>
        <v>5.553191489361702</v>
      </c>
      <c r="FC154" s="118">
        <f t="shared" si="18"/>
        <v>52.2</v>
      </c>
      <c r="FE154" s="57">
        <v>2</v>
      </c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</row>
    <row r="155" spans="2:181" s="93" customFormat="1" ht="13.5" customHeight="1">
      <c r="B155" s="16" t="s">
        <v>82</v>
      </c>
      <c r="C155" s="114" t="s">
        <v>83</v>
      </c>
      <c r="D155" s="115">
        <v>0</v>
      </c>
      <c r="E155" s="116">
        <f>SUM(T155,Y155,AI155,AN155,AX155,AS155,BC155,BH155,BM155,BR155,BW155,CB155,CG155,CL155,CQ155,CV155,DA155,DF155,DK155,DP155,DU155,DZ155,EE155,EJ155,EO155)</f>
        <v>0</v>
      </c>
      <c r="F155" s="116">
        <f>SUM(U155,Z155,AJ155,AO155,AY155,AT155,BD155,BI155,BN155,BS155,BX155,CC155,CH155,CM155,CR155,CW155,DB155,DG155,DL155,DQ155,DV155,EA155,EF155,EK155,EP155)</f>
        <v>0</v>
      </c>
      <c r="G155" s="116">
        <f>SUM(V155,AA155,AK155,AP155,AZ155,AU155,BE155,BJ155,BO155,BT155,BY155,CD155,CI155,CN155,CS155,CX155,DC155,DH155,DM155,DR155,DW155,EB155,EG155,EL155,EQ155)</f>
        <v>0</v>
      </c>
      <c r="H155" s="116">
        <f>SUM(W155,AB155,AL155,AQ155,BA155,AV155,BF155,BK155,BP155,BU155,BZ155,CE155,CJ155,CO155,CT155,CY155,DD155,DI155,DN155,DS155,DX155,EC155,EH155,EM155,ER155)</f>
        <v>0</v>
      </c>
      <c r="I155" s="117" t="str">
        <f t="shared" si="12"/>
        <v>-</v>
      </c>
      <c r="J155" s="117" t="str">
        <f t="shared" si="13"/>
        <v>-</v>
      </c>
      <c r="K155" s="118" t="str">
        <f t="shared" si="14"/>
        <v>-</v>
      </c>
      <c r="L155" s="119"/>
      <c r="M155" s="115"/>
      <c r="N155" s="52"/>
      <c r="O155" s="52"/>
      <c r="P155" s="52"/>
      <c r="Q155" s="216"/>
      <c r="R155" s="120">
        <f t="shared" si="15"/>
        <v>0</v>
      </c>
      <c r="S155" s="119"/>
      <c r="T155" s="56"/>
      <c r="U155" s="52"/>
      <c r="V155" s="52"/>
      <c r="W155" s="52"/>
      <c r="X155" s="70"/>
      <c r="Y155" s="56"/>
      <c r="Z155" s="52"/>
      <c r="AA155" s="52"/>
      <c r="AB155" s="52"/>
      <c r="AC155" s="216"/>
      <c r="AD155" s="216"/>
      <c r="AE155" s="216"/>
      <c r="AF155" s="216"/>
      <c r="AG155" s="216"/>
      <c r="AH155" s="123"/>
      <c r="AI155" s="115"/>
      <c r="AJ155" s="52"/>
      <c r="AK155" s="52"/>
      <c r="AL155" s="52"/>
      <c r="AM155" s="65"/>
      <c r="AN155" s="56"/>
      <c r="AO155" s="52"/>
      <c r="AP155" s="52"/>
      <c r="AQ155" s="52"/>
      <c r="AR155" s="65"/>
      <c r="AS155" s="115"/>
      <c r="AT155" s="52"/>
      <c r="AU155" s="52"/>
      <c r="AV155" s="52"/>
      <c r="AW155" s="65"/>
      <c r="AX155" s="67"/>
      <c r="AY155" s="52"/>
      <c r="AZ155" s="52"/>
      <c r="BA155" s="52"/>
      <c r="BB155" s="65"/>
      <c r="BC155" s="115"/>
      <c r="BD155" s="52"/>
      <c r="BE155" s="52"/>
      <c r="BF155" s="52"/>
      <c r="BG155" s="65"/>
      <c r="BH155" s="67"/>
      <c r="BI155" s="52"/>
      <c r="BJ155" s="52"/>
      <c r="BK155" s="52"/>
      <c r="BL155" s="110"/>
      <c r="BM155" s="115"/>
      <c r="BN155" s="52"/>
      <c r="BO155" s="52"/>
      <c r="BP155" s="52"/>
      <c r="BQ155" s="110"/>
      <c r="BR155" s="67"/>
      <c r="BS155" s="52"/>
      <c r="BT155" s="52"/>
      <c r="BU155" s="52"/>
      <c r="BV155" s="110"/>
      <c r="BW155" s="67"/>
      <c r="BX155" s="52"/>
      <c r="BY155" s="52"/>
      <c r="BZ155" s="52"/>
      <c r="CA155" s="110"/>
      <c r="CB155" s="67"/>
      <c r="CC155" s="52"/>
      <c r="CD155" s="52"/>
      <c r="CE155" s="52"/>
      <c r="CF155" s="110"/>
      <c r="CG155" s="67"/>
      <c r="CH155" s="52"/>
      <c r="CI155" s="52"/>
      <c r="CJ155" s="52"/>
      <c r="CK155" s="110"/>
      <c r="CL155" s="67"/>
      <c r="CM155" s="52"/>
      <c r="CN155" s="52"/>
      <c r="CO155" s="52"/>
      <c r="CP155" s="110"/>
      <c r="CQ155" s="67"/>
      <c r="CR155" s="52"/>
      <c r="CS155" s="52"/>
      <c r="CT155" s="116"/>
      <c r="CU155" s="110"/>
      <c r="CV155" s="56"/>
      <c r="CW155" s="52"/>
      <c r="CX155" s="52"/>
      <c r="CY155" s="52"/>
      <c r="CZ155" s="70"/>
      <c r="DA155" s="56"/>
      <c r="DB155" s="52"/>
      <c r="DC155" s="52"/>
      <c r="DD155" s="52"/>
      <c r="DE155" s="70"/>
      <c r="DF155" s="56"/>
      <c r="DG155" s="52"/>
      <c r="DH155" s="52"/>
      <c r="DI155" s="52"/>
      <c r="DJ155" s="70"/>
      <c r="DK155" s="56"/>
      <c r="DL155" s="52"/>
      <c r="DM155" s="52"/>
      <c r="DN155" s="52"/>
      <c r="DO155" s="70"/>
      <c r="DP155" s="56"/>
      <c r="DQ155" s="52"/>
      <c r="DR155" s="52"/>
      <c r="DS155" s="52"/>
      <c r="DT155" s="70"/>
      <c r="DU155" s="124"/>
      <c r="DV155" s="124"/>
      <c r="DW155" s="124"/>
      <c r="DX155" s="124"/>
      <c r="DY155" s="112"/>
      <c r="DZ155" s="104"/>
      <c r="EA155" s="104"/>
      <c r="EB155" s="104"/>
      <c r="EC155" s="104"/>
      <c r="ED155" s="112"/>
      <c r="EE155" s="104"/>
      <c r="EF155" s="104"/>
      <c r="EG155" s="104"/>
      <c r="EH155" s="104"/>
      <c r="EI155" s="112"/>
      <c r="EJ155" s="104"/>
      <c r="EK155" s="104"/>
      <c r="EL155" s="104"/>
      <c r="EM155" s="104"/>
      <c r="EN155" s="112"/>
      <c r="EO155" s="104"/>
      <c r="EP155" s="104"/>
      <c r="EQ155" s="104"/>
      <c r="ER155" s="104"/>
      <c r="EW155" s="56">
        <v>56.5</v>
      </c>
      <c r="EX155" s="67">
        <v>6</v>
      </c>
      <c r="EY155" s="67">
        <v>315</v>
      </c>
      <c r="EZ155" s="67">
        <v>20</v>
      </c>
      <c r="FA155" s="117">
        <f t="shared" si="16"/>
        <v>2.825</v>
      </c>
      <c r="FB155" s="117">
        <f t="shared" si="17"/>
        <v>5.575221238938053</v>
      </c>
      <c r="FC155" s="118">
        <f t="shared" si="18"/>
        <v>15.75</v>
      </c>
      <c r="FE155" s="57">
        <v>3</v>
      </c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</row>
    <row r="156" spans="2:181" s="93" customFormat="1" ht="13.5" customHeight="1">
      <c r="B156" s="16" t="s">
        <v>84</v>
      </c>
      <c r="C156" s="114" t="s">
        <v>38</v>
      </c>
      <c r="D156" s="115">
        <v>0</v>
      </c>
      <c r="E156" s="116">
        <f>SUM(T156,Y156,AI156,AN156,AX156,AS156,BC156,BH156,BM156,BR156,BW156,CB156,CG156,CL156,CQ156,CV156,DA156,DF156,DK156,DP156,DU156,DZ156,EE156,EJ156,EO156)</f>
        <v>0</v>
      </c>
      <c r="F156" s="116">
        <f>SUM(U156,Z156,AJ156,AO156,AY156,AT156,BD156,BI156,BN156,BS156,BX156,CC156,CH156,CM156,CR156,CW156,DB156,DG156,DL156,DQ156,DV156,EA156,EF156,EK156,EP156)</f>
        <v>0</v>
      </c>
      <c r="G156" s="116">
        <f>SUM(V156,AA156,AK156,AP156,AZ156,AU156,BE156,BJ156,BO156,BT156,BY156,CD156,CI156,CN156,CS156,CX156,DC156,DH156,DM156,DR156,DW156,EB156,EG156,EL156,EQ156)</f>
        <v>0</v>
      </c>
      <c r="H156" s="116">
        <f>SUM(W156,AB156,AL156,AQ156,BA156,AV156,BF156,BK156,BP156,BU156,BZ156,CE156,CJ156,CO156,CT156,CY156,DD156,DI156,DN156,DS156,DX156,EC156,EH156,EM156,ER156)</f>
        <v>0</v>
      </c>
      <c r="I156" s="117" t="str">
        <f t="shared" si="12"/>
        <v>-</v>
      </c>
      <c r="J156" s="117" t="str">
        <f t="shared" si="13"/>
        <v>-</v>
      </c>
      <c r="K156" s="118" t="str">
        <f t="shared" si="14"/>
        <v>-</v>
      </c>
      <c r="L156" s="140"/>
      <c r="M156" s="115"/>
      <c r="N156" s="52"/>
      <c r="O156" s="52"/>
      <c r="P156" s="52"/>
      <c r="Q156" s="216"/>
      <c r="R156" s="120">
        <f t="shared" si="15"/>
        <v>0</v>
      </c>
      <c r="S156" s="119"/>
      <c r="T156" s="56"/>
      <c r="U156" s="52"/>
      <c r="V156" s="52"/>
      <c r="W156" s="52"/>
      <c r="X156" s="121"/>
      <c r="Y156" s="56"/>
      <c r="Z156" s="52"/>
      <c r="AA156" s="52"/>
      <c r="AB156" s="52"/>
      <c r="AC156" s="216"/>
      <c r="AD156" s="216"/>
      <c r="AE156" s="216"/>
      <c r="AF156" s="216"/>
      <c r="AG156" s="216"/>
      <c r="AH156" s="122"/>
      <c r="AI156" s="115"/>
      <c r="AJ156" s="52"/>
      <c r="AK156" s="52"/>
      <c r="AL156" s="52"/>
      <c r="AM156" s="65"/>
      <c r="AN156" s="115"/>
      <c r="AO156" s="52"/>
      <c r="AP156" s="52"/>
      <c r="AQ156" s="52"/>
      <c r="AR156" s="65"/>
      <c r="AS156" s="56"/>
      <c r="AT156" s="52"/>
      <c r="AU156" s="52"/>
      <c r="AV156" s="52"/>
      <c r="AW156" s="65"/>
      <c r="AX156" s="67"/>
      <c r="AY156" s="52"/>
      <c r="AZ156" s="52"/>
      <c r="BA156" s="52"/>
      <c r="BB156" s="65"/>
      <c r="BC156" s="56"/>
      <c r="BD156" s="52"/>
      <c r="BE156" s="52"/>
      <c r="BF156" s="52"/>
      <c r="BG156" s="65"/>
      <c r="BH156" s="67"/>
      <c r="BI156" s="52"/>
      <c r="BJ156" s="52"/>
      <c r="BK156" s="52"/>
      <c r="BL156" s="110"/>
      <c r="BM156" s="56"/>
      <c r="BN156" s="52"/>
      <c r="BO156" s="52"/>
      <c r="BP156" s="52"/>
      <c r="BQ156" s="110"/>
      <c r="BR156" s="67"/>
      <c r="BS156" s="52"/>
      <c r="BT156" s="52"/>
      <c r="BU156" s="52"/>
      <c r="BV156" s="110"/>
      <c r="BW156" s="67"/>
      <c r="BX156" s="52"/>
      <c r="BY156" s="52"/>
      <c r="BZ156" s="52"/>
      <c r="CA156" s="110"/>
      <c r="CB156" s="67"/>
      <c r="CC156" s="52"/>
      <c r="CD156" s="52"/>
      <c r="CE156" s="52"/>
      <c r="CF156" s="110"/>
      <c r="CG156" s="67"/>
      <c r="CH156" s="52"/>
      <c r="CI156" s="52"/>
      <c r="CJ156" s="52"/>
      <c r="CK156" s="110"/>
      <c r="CL156" s="67"/>
      <c r="CM156" s="52"/>
      <c r="CN156" s="52"/>
      <c r="CO156" s="52"/>
      <c r="CP156" s="110"/>
      <c r="CQ156" s="67"/>
      <c r="CR156" s="52"/>
      <c r="CS156" s="52"/>
      <c r="CT156" s="116"/>
      <c r="CU156" s="110"/>
      <c r="CV156" s="56"/>
      <c r="CW156" s="52"/>
      <c r="CX156" s="52"/>
      <c r="CY156" s="52"/>
      <c r="CZ156" s="121"/>
      <c r="DA156" s="56"/>
      <c r="DB156" s="52"/>
      <c r="DC156" s="52"/>
      <c r="DD156" s="52"/>
      <c r="DE156" s="121"/>
      <c r="DF156" s="56"/>
      <c r="DG156" s="52"/>
      <c r="DH156" s="52"/>
      <c r="DI156" s="52"/>
      <c r="DJ156" s="121"/>
      <c r="DK156" s="56"/>
      <c r="DL156" s="52"/>
      <c r="DM156" s="52"/>
      <c r="DN156" s="52"/>
      <c r="DO156" s="121"/>
      <c r="DP156" s="56"/>
      <c r="DQ156" s="52"/>
      <c r="DR156" s="52"/>
      <c r="DS156" s="52"/>
      <c r="DT156" s="121"/>
      <c r="DU156" s="124"/>
      <c r="DV156" s="124"/>
      <c r="DW156" s="124"/>
      <c r="DX156" s="124"/>
      <c r="DY156" s="112"/>
      <c r="DZ156" s="104"/>
      <c r="EA156" s="104"/>
      <c r="EB156" s="104"/>
      <c r="EC156" s="104"/>
      <c r="ED156" s="112"/>
      <c r="EE156" s="104"/>
      <c r="EF156" s="104"/>
      <c r="EG156" s="104"/>
      <c r="EH156" s="104"/>
      <c r="EI156" s="112"/>
      <c r="EJ156" s="104"/>
      <c r="EK156" s="104"/>
      <c r="EL156" s="104"/>
      <c r="EM156" s="104"/>
      <c r="EN156" s="112"/>
      <c r="EO156" s="104"/>
      <c r="EP156" s="104"/>
      <c r="EQ156" s="104"/>
      <c r="ER156" s="104"/>
      <c r="EW156" s="56">
        <v>7</v>
      </c>
      <c r="EX156" s="67">
        <v>1</v>
      </c>
      <c r="EY156" s="67">
        <v>20</v>
      </c>
      <c r="EZ156" s="67">
        <v>2</v>
      </c>
      <c r="FA156" s="117">
        <f t="shared" si="16"/>
        <v>3.5</v>
      </c>
      <c r="FB156" s="117">
        <f t="shared" si="17"/>
        <v>2.857142857142857</v>
      </c>
      <c r="FC156" s="118">
        <f t="shared" si="18"/>
        <v>10</v>
      </c>
      <c r="FE156" s="71" t="s">
        <v>85</v>
      </c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</row>
  </sheetData>
  <mergeCells count="5">
    <mergeCell ref="EW139:FC139"/>
    <mergeCell ref="B43:L43"/>
    <mergeCell ref="B44:L44"/>
    <mergeCell ref="B45:L45"/>
    <mergeCell ref="B50:S50"/>
  </mergeCells>
  <conditionalFormatting sqref="R141:R156">
    <cfRule type="expression" priority="1" dxfId="0" stopIfTrue="1">
      <formula>D141&lt;5</formula>
    </cfRule>
  </conditionalFormatting>
  <conditionalFormatting sqref="K141:K156">
    <cfRule type="expression" priority="2" dxfId="0" stopIfTrue="1">
      <formula>E141&lt;30</formula>
    </cfRule>
  </conditionalFormatting>
  <printOptions/>
  <pageMargins left="0.75" right="0.75" top="1" bottom="1" header="0.5" footer="0.5"/>
  <pageSetup orientation="portrait" paperSize="9" r:id="rId1"/>
  <ignoredErrors>
    <ignoredError sqref="FZ7:IV8 B111:R65536 B42:S54 FK1:FY4 FZ1:IV5 AH1:DJ4 AH41:DJ41 DK1:FJ1 AH42:FJ65536 S77:S65536 B77:R98 A1:A8 FK41:IV65536 A41:A65536 T42:AB65536 D41:AB41 B1:A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D73"/>
  <sheetViews>
    <sheetView showGridLines="0" showRowColHeaders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79" sqref="A79"/>
    </sheetView>
  </sheetViews>
  <sheetFormatPr defaultColWidth="9.140625" defaultRowHeight="12.75"/>
  <cols>
    <col min="1" max="1" width="1.8515625" style="3" customWidth="1"/>
    <col min="2" max="2" width="23.57421875" style="3" customWidth="1"/>
    <col min="3" max="3" width="5.28125" style="3" customWidth="1"/>
    <col min="4" max="6" width="3.00390625" style="3" customWidth="1"/>
    <col min="7" max="7" width="0.9921875" style="3" customWidth="1"/>
    <col min="8" max="8" width="6.421875" style="3" customWidth="1"/>
    <col min="9" max="9" width="0.9921875" style="3" customWidth="1"/>
    <col min="10" max="12" width="3.140625" style="3" customWidth="1"/>
    <col min="13" max="13" width="0.42578125" style="3" customWidth="1"/>
    <col min="14" max="16" width="3.140625" style="3" customWidth="1"/>
    <col min="17" max="17" width="0.42578125" style="3" customWidth="1"/>
    <col min="18" max="20" width="3.140625" style="3" customWidth="1"/>
    <col min="21" max="21" width="0.42578125" style="3" customWidth="1"/>
    <col min="22" max="24" width="3.140625" style="3" customWidth="1"/>
    <col min="25" max="25" width="0.42578125" style="3" customWidth="1"/>
    <col min="26" max="28" width="3.140625" style="3" customWidth="1"/>
    <col min="29" max="29" width="0.42578125" style="3" customWidth="1"/>
    <col min="30" max="32" width="3.140625" style="3" customWidth="1"/>
    <col min="33" max="33" width="0.42578125" style="3" customWidth="1"/>
    <col min="34" max="36" width="3.140625" style="3" customWidth="1"/>
    <col min="37" max="37" width="0.42578125" style="3" customWidth="1"/>
    <col min="38" max="40" width="3.140625" style="3" customWidth="1"/>
    <col min="41" max="41" width="0.42578125" style="3" customWidth="1"/>
    <col min="42" max="44" width="3.140625" style="3" customWidth="1"/>
    <col min="45" max="45" width="0.42578125" style="3" customWidth="1"/>
    <col min="46" max="48" width="3.140625" style="3" customWidth="1"/>
    <col min="49" max="49" width="0.42578125" style="3" customWidth="1"/>
    <col min="50" max="52" width="3.140625" style="3" customWidth="1"/>
    <col min="53" max="53" width="0.42578125" style="3" customWidth="1"/>
    <col min="54" max="56" width="3.140625" style="3" customWidth="1"/>
    <col min="57" max="57" width="0.42578125" style="3" customWidth="1"/>
    <col min="58" max="60" width="3.140625" style="3" customWidth="1"/>
    <col min="61" max="61" width="0.42578125" style="3" customWidth="1"/>
    <col min="62" max="64" width="3.140625" style="3" customWidth="1"/>
    <col min="65" max="65" width="0.42578125" style="3" customWidth="1"/>
    <col min="66" max="68" width="3.140625" style="3" customWidth="1"/>
    <col min="69" max="69" width="0.42578125" style="3" customWidth="1"/>
    <col min="70" max="72" width="3.140625" style="3" customWidth="1"/>
    <col min="73" max="73" width="0.42578125" style="3" customWidth="1"/>
    <col min="74" max="76" width="3.140625" style="3" customWidth="1"/>
    <col min="77" max="77" width="0.42578125" style="3" customWidth="1"/>
    <col min="78" max="80" width="3.140625" style="3" customWidth="1"/>
    <col min="81" max="81" width="0.42578125" style="3" customWidth="1"/>
    <col min="82" max="84" width="3.140625" style="3" customWidth="1"/>
    <col min="85" max="85" width="0.42578125" style="3" customWidth="1"/>
    <col min="86" max="88" width="3.140625" style="3" customWidth="1"/>
    <col min="89" max="89" width="0.42578125" style="3" customWidth="1"/>
    <col min="90" max="92" width="3.140625" style="3" customWidth="1"/>
    <col min="93" max="93" width="0.42578125" style="3" customWidth="1"/>
    <col min="94" max="96" width="3.140625" style="3" customWidth="1"/>
    <col min="97" max="97" width="0.42578125" style="3" customWidth="1"/>
    <col min="98" max="100" width="3.140625" style="3" customWidth="1"/>
    <col min="101" max="101" width="1.7109375" style="3" customWidth="1"/>
    <col min="102" max="102" width="0.9921875" style="3" customWidth="1"/>
    <col min="103" max="103" width="1.7109375" style="3" customWidth="1"/>
    <col min="104" max="16384" width="9.140625" style="3" customWidth="1"/>
  </cols>
  <sheetData>
    <row r="1" spans="1:107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Q1" s="27"/>
      <c r="BU1" s="27"/>
      <c r="BV1" s="124"/>
      <c r="BW1" s="124"/>
      <c r="BX1" s="124"/>
      <c r="BY1" s="124"/>
      <c r="BZ1" s="124"/>
      <c r="CA1" s="124"/>
      <c r="CB1" s="124"/>
      <c r="CC1" s="27"/>
      <c r="CG1" s="27"/>
      <c r="CK1" s="27"/>
      <c r="CO1" s="27"/>
      <c r="CS1" s="27"/>
      <c r="CW1" s="141"/>
      <c r="CX1" s="141"/>
      <c r="CY1" s="141"/>
      <c r="CZ1" s="141"/>
      <c r="DA1" s="141"/>
      <c r="DB1" s="141"/>
      <c r="DC1" s="141"/>
    </row>
    <row r="2" spans="1:107" ht="13.5" customHeight="1">
      <c r="A2" s="27"/>
      <c r="B2" s="79"/>
      <c r="C2" s="79"/>
      <c r="D2" s="79"/>
      <c r="E2" s="79"/>
      <c r="F2" s="79"/>
      <c r="G2" s="79"/>
      <c r="H2" s="37" t="s">
        <v>21</v>
      </c>
      <c r="I2" s="79"/>
      <c r="J2" s="96" t="str">
        <f>Fixtures!C3</f>
        <v>Whitchurch</v>
      </c>
      <c r="K2" s="154"/>
      <c r="L2" s="155"/>
      <c r="M2" s="79"/>
      <c r="N2" s="156" t="str">
        <f>Fixtures!C4</f>
        <v>Royal Houshold  (vs Nepotists 1st team)</v>
      </c>
      <c r="O2" s="157"/>
      <c r="P2" s="158"/>
      <c r="Q2" s="79"/>
      <c r="R2" s="156" t="str">
        <f>Fixtures!C5</f>
        <v>Teddington          (vs Nepotists 2nd team)</v>
      </c>
      <c r="S2" s="157"/>
      <c r="T2" s="158"/>
      <c r="U2" s="79"/>
      <c r="V2" s="96" t="str">
        <f>Fixtures!C8</f>
        <v>Bessborough</v>
      </c>
      <c r="W2" s="154"/>
      <c r="X2" s="155"/>
      <c r="Y2" s="79"/>
      <c r="Z2" s="156" t="str">
        <f>Fixtures!C9</f>
        <v>Wellington Occasionals</v>
      </c>
      <c r="AA2" s="157"/>
      <c r="AB2" s="158"/>
      <c r="AC2" s="79"/>
      <c r="AD2" s="156" t="str">
        <f>Fixtures!C10</f>
        <v>Sinjuns Grammarians</v>
      </c>
      <c r="AE2" s="157"/>
      <c r="AF2" s="158"/>
      <c r="AG2" s="79"/>
      <c r="AH2" s="156" t="str">
        <f>Fixtures!C11</f>
        <v>Valley End</v>
      </c>
      <c r="AI2" s="157"/>
      <c r="AJ2" s="158"/>
      <c r="AK2" s="79"/>
      <c r="AL2" s="156" t="str">
        <f>Fixtures!C12</f>
        <v>Wycombe House</v>
      </c>
      <c r="AM2" s="157"/>
      <c r="AN2" s="158"/>
      <c r="AO2" s="79"/>
      <c r="AP2" s="156" t="str">
        <f>Fixtures!C13</f>
        <v>Barnes</v>
      </c>
      <c r="AQ2" s="157"/>
      <c r="AR2" s="158"/>
      <c r="AS2" s="79"/>
      <c r="AT2" s="156" t="str">
        <f>Fixtures!C14</f>
        <v>Holbeton                         (Devon Tour)</v>
      </c>
      <c r="AU2" s="157"/>
      <c r="AV2" s="158"/>
      <c r="AW2" s="79"/>
      <c r="AX2" s="156" t="str">
        <f>Fixtures!C15</f>
        <v>M. Jones v S. Jones      (Devon Tour)</v>
      </c>
      <c r="AY2" s="157"/>
      <c r="AZ2" s="158"/>
      <c r="BA2" s="79"/>
      <c r="BB2" s="156" t="str">
        <f>Fixtures!C16</f>
        <v>Budleigh Salterton                 (Devon Tour)</v>
      </c>
      <c r="BC2" s="157"/>
      <c r="BD2" s="158"/>
      <c r="BE2" s="79"/>
      <c r="BF2" s="156" t="str">
        <f>Fixtures!C18</f>
        <v>Highgate</v>
      </c>
      <c r="BG2" s="157"/>
      <c r="BH2" s="158"/>
      <c r="BI2" s="79"/>
      <c r="BJ2" s="156" t="str">
        <f>Fixtures!C19</f>
        <v>Shepperton</v>
      </c>
      <c r="BK2" s="157"/>
      <c r="BL2" s="158"/>
      <c r="BM2" s="79"/>
      <c r="BN2" s="96" t="str">
        <f>Fixtures!C21</f>
        <v>ANA                              (ISIS Trophy)</v>
      </c>
      <c r="BO2" s="154"/>
      <c r="BP2" s="155"/>
      <c r="BQ2" s="79"/>
      <c r="BR2" s="156" t="str">
        <f>Fixtures!C22</f>
        <v>Post Modernists          (ISIS Trophy)</v>
      </c>
      <c r="BS2" s="157"/>
      <c r="BT2" s="158"/>
      <c r="BU2" s="79"/>
      <c r="BV2" s="156" t="str">
        <f>Fixtures!C23</f>
        <v>Hampstead</v>
      </c>
      <c r="BW2" s="157"/>
      <c r="BX2" s="158"/>
      <c r="BY2" s="79"/>
      <c r="BZ2" s="156" t="str">
        <f>Fixtures!C24</f>
        <v>Shamley Green</v>
      </c>
      <c r="CA2" s="157"/>
      <c r="CB2" s="158"/>
      <c r="CC2" s="79" t="s">
        <v>22</v>
      </c>
      <c r="CD2" s="156" t="str">
        <f>Fixtures!C25</f>
        <v>Epsom</v>
      </c>
      <c r="CE2" s="157"/>
      <c r="CF2" s="158"/>
      <c r="CG2" s="79" t="s">
        <v>22</v>
      </c>
      <c r="CS2" s="70"/>
      <c r="CT2" s="159"/>
      <c r="CU2" s="160"/>
      <c r="CV2" s="160"/>
      <c r="CW2" s="161"/>
      <c r="CX2" s="80"/>
      <c r="CY2" s="80"/>
      <c r="CZ2" s="80"/>
      <c r="DA2" s="80"/>
      <c r="DB2" s="80"/>
      <c r="DC2" s="141"/>
    </row>
    <row r="3" spans="1:107" ht="13.5" customHeight="1">
      <c r="A3" s="27"/>
      <c r="B3" s="40" t="s">
        <v>86</v>
      </c>
      <c r="C3" s="154"/>
      <c r="D3" s="142" t="s">
        <v>87</v>
      </c>
      <c r="E3" s="142" t="s">
        <v>88</v>
      </c>
      <c r="F3" s="142" t="s">
        <v>89</v>
      </c>
      <c r="G3" s="80"/>
      <c r="H3" s="45" t="s">
        <v>31</v>
      </c>
      <c r="I3" s="79"/>
      <c r="J3" s="142" t="s">
        <v>87</v>
      </c>
      <c r="K3" s="142" t="s">
        <v>88</v>
      </c>
      <c r="L3" s="142" t="s">
        <v>89</v>
      </c>
      <c r="M3" s="79"/>
      <c r="N3" s="142" t="s">
        <v>87</v>
      </c>
      <c r="O3" s="142" t="s">
        <v>88</v>
      </c>
      <c r="P3" s="142" t="s">
        <v>89</v>
      </c>
      <c r="Q3" s="79"/>
      <c r="R3" s="142" t="s">
        <v>87</v>
      </c>
      <c r="S3" s="142" t="s">
        <v>88</v>
      </c>
      <c r="T3" s="142" t="s">
        <v>89</v>
      </c>
      <c r="U3" s="79"/>
      <c r="V3" s="142" t="s">
        <v>87</v>
      </c>
      <c r="W3" s="142" t="s">
        <v>88</v>
      </c>
      <c r="X3" s="142" t="s">
        <v>89</v>
      </c>
      <c r="Y3" s="79"/>
      <c r="Z3" s="142" t="s">
        <v>87</v>
      </c>
      <c r="AA3" s="142" t="s">
        <v>88</v>
      </c>
      <c r="AB3" s="142" t="s">
        <v>89</v>
      </c>
      <c r="AC3" s="79"/>
      <c r="AD3" s="142" t="s">
        <v>87</v>
      </c>
      <c r="AE3" s="142" t="s">
        <v>88</v>
      </c>
      <c r="AF3" s="142" t="s">
        <v>89</v>
      </c>
      <c r="AG3" s="79"/>
      <c r="AH3" s="142" t="s">
        <v>87</v>
      </c>
      <c r="AI3" s="142" t="s">
        <v>88</v>
      </c>
      <c r="AJ3" s="142" t="s">
        <v>89</v>
      </c>
      <c r="AK3" s="79"/>
      <c r="AL3" s="142" t="s">
        <v>87</v>
      </c>
      <c r="AM3" s="142" t="s">
        <v>88</v>
      </c>
      <c r="AN3" s="142" t="s">
        <v>89</v>
      </c>
      <c r="AO3" s="79"/>
      <c r="AP3" s="142" t="s">
        <v>87</v>
      </c>
      <c r="AQ3" s="142" t="s">
        <v>88</v>
      </c>
      <c r="AR3" s="142" t="s">
        <v>89</v>
      </c>
      <c r="AS3" s="79"/>
      <c r="AT3" s="142" t="s">
        <v>87</v>
      </c>
      <c r="AU3" s="142" t="s">
        <v>88</v>
      </c>
      <c r="AV3" s="142" t="s">
        <v>89</v>
      </c>
      <c r="AW3" s="79"/>
      <c r="AX3" s="142" t="s">
        <v>87</v>
      </c>
      <c r="AY3" s="142" t="s">
        <v>88</v>
      </c>
      <c r="AZ3" s="142" t="s">
        <v>89</v>
      </c>
      <c r="BA3" s="79"/>
      <c r="BB3" s="142" t="s">
        <v>87</v>
      </c>
      <c r="BC3" s="142" t="s">
        <v>88</v>
      </c>
      <c r="BD3" s="142" t="s">
        <v>89</v>
      </c>
      <c r="BE3" s="79"/>
      <c r="BF3" s="142" t="s">
        <v>87</v>
      </c>
      <c r="BG3" s="142" t="s">
        <v>88</v>
      </c>
      <c r="BH3" s="142" t="s">
        <v>89</v>
      </c>
      <c r="BI3" s="79"/>
      <c r="BJ3" s="142" t="s">
        <v>87</v>
      </c>
      <c r="BK3" s="142" t="s">
        <v>88</v>
      </c>
      <c r="BL3" s="142" t="s">
        <v>89</v>
      </c>
      <c r="BM3" s="79"/>
      <c r="BN3" s="142" t="s">
        <v>87</v>
      </c>
      <c r="BO3" s="142" t="s">
        <v>88</v>
      </c>
      <c r="BP3" s="142" t="s">
        <v>89</v>
      </c>
      <c r="BQ3" s="79"/>
      <c r="BR3" s="142" t="s">
        <v>87</v>
      </c>
      <c r="BS3" s="142" t="s">
        <v>88</v>
      </c>
      <c r="BT3" s="142" t="s">
        <v>89</v>
      </c>
      <c r="BU3" s="79"/>
      <c r="BV3" s="142" t="s">
        <v>87</v>
      </c>
      <c r="BW3" s="142" t="s">
        <v>88</v>
      </c>
      <c r="BX3" s="142" t="s">
        <v>89</v>
      </c>
      <c r="BY3" s="79"/>
      <c r="BZ3" s="142" t="s">
        <v>87</v>
      </c>
      <c r="CA3" s="142" t="s">
        <v>88</v>
      </c>
      <c r="CB3" s="142" t="s">
        <v>89</v>
      </c>
      <c r="CC3" s="79"/>
      <c r="CD3" s="142" t="s">
        <v>87</v>
      </c>
      <c r="CE3" s="142" t="s">
        <v>88</v>
      </c>
      <c r="CF3" s="142" t="s">
        <v>89</v>
      </c>
      <c r="CG3" s="79"/>
      <c r="CS3" s="70"/>
      <c r="CT3" s="162"/>
      <c r="CU3" s="162"/>
      <c r="CV3" s="162"/>
      <c r="CW3" s="161"/>
      <c r="CX3" s="80"/>
      <c r="CY3" s="80"/>
      <c r="CZ3" s="80"/>
      <c r="DA3" s="80"/>
      <c r="DB3" s="80"/>
      <c r="DC3" s="141"/>
    </row>
    <row r="4" spans="1:108" ht="13.5" customHeight="1">
      <c r="A4" s="27"/>
      <c r="B4" s="135" t="s">
        <v>148</v>
      </c>
      <c r="C4" s="143" t="s">
        <v>38</v>
      </c>
      <c r="D4" s="115">
        <f aca="true" t="shared" si="0" ref="D4:D26">IF(SUM(J4,N4,V4,Z4,AD4,AH4,AL4,AP4,AT4,AX4,BB4,BF4,BJ4,BN4,BR4,BV4,BZ4,CD4,CH4,CL4,CP4,CT4)&lt;1,"",SUM(J4,N4,V4,Z4,AD4,AH4,AL4,AP4,AT4,AX4,BB4,BF4,BJ4,BN4,BR4,BV4,BZ4,CD4,CH4,CL4,CP4,CT4))</f>
        <v>5</v>
      </c>
      <c r="E4" s="115">
        <f aca="true" t="shared" si="1" ref="E4:E26">IF(SUM(K4,O4,W4,AA4,AE4,AI4,AM4,AQ4,AU4,AY4,BC4,BG4,BK4,BO4,BS4,BW4,CA4,CE4,CI4,CM4,CQ4,CU4)&lt;1,"",SUM(K4,O4,W4,AA4,AE4,AI4,AM4,AQ4,AU4,AY4,BC4,BG4,BK4,BO4,BS4,BW4,CA4,CE4,CI4,CM4,CQ4,CU4))</f>
        <v>6</v>
      </c>
      <c r="F4" s="115">
        <f aca="true" t="shared" si="2" ref="F4:F26">IF(SUM(L4,P4,X4,AB4,AF4,AJ4,AN4,AR4,AV4,AZ4,BD4,BH4,BL4,BP4,BT4,BX4,CB4,CF4,CJ4,CN4,CR4,CV4)&lt;0.5,"",SUM(L4,P4,X4,AB4,AF4,AJ4,AN4,AR4,AV4,AZ4,BD4,BH4,BL4,BP4,BT4,BX4,CB4,CF4,CJ4,CN4,CR4,CV4))</f>
      </c>
      <c r="H4" s="144">
        <f>IF(AND(D4="",E4="",F4=""),"-",D4*8+E4*12)</f>
        <v>112</v>
      </c>
      <c r="I4" s="73"/>
      <c r="J4" s="115">
        <v>2</v>
      </c>
      <c r="K4" s="115">
        <v>1</v>
      </c>
      <c r="L4" s="115"/>
      <c r="M4" s="146"/>
      <c r="N4" s="115"/>
      <c r="O4" s="115"/>
      <c r="P4" s="115"/>
      <c r="Q4" s="146"/>
      <c r="R4" s="115"/>
      <c r="S4" s="115"/>
      <c r="T4" s="115"/>
      <c r="U4" s="146"/>
      <c r="V4" s="115"/>
      <c r="W4" s="115">
        <v>1</v>
      </c>
      <c r="X4" s="115"/>
      <c r="Y4" s="146"/>
      <c r="Z4" s="115"/>
      <c r="AA4" s="115"/>
      <c r="AB4" s="115"/>
      <c r="AC4" s="146"/>
      <c r="AD4" s="115"/>
      <c r="AE4" s="115"/>
      <c r="AF4" s="115"/>
      <c r="AG4" s="146"/>
      <c r="AH4" s="115"/>
      <c r="AI4" s="115"/>
      <c r="AJ4" s="115"/>
      <c r="AK4" s="115"/>
      <c r="AL4" s="115">
        <v>1</v>
      </c>
      <c r="AM4" s="115"/>
      <c r="AN4" s="115"/>
      <c r="AO4" s="146"/>
      <c r="AP4" s="115"/>
      <c r="AQ4" s="115"/>
      <c r="AR4" s="115"/>
      <c r="AS4" s="146"/>
      <c r="AT4" s="115"/>
      <c r="AU4" s="115"/>
      <c r="AV4" s="115"/>
      <c r="AW4" s="146"/>
      <c r="AX4" s="115"/>
      <c r="AY4" s="115"/>
      <c r="AZ4" s="56"/>
      <c r="BA4" s="146"/>
      <c r="BB4" s="115"/>
      <c r="BC4" s="115"/>
      <c r="BD4" s="115"/>
      <c r="BE4" s="146"/>
      <c r="BF4" s="115"/>
      <c r="BG4" s="115"/>
      <c r="BH4" s="115"/>
      <c r="BI4" s="146"/>
      <c r="BJ4" s="115"/>
      <c r="BK4" s="115"/>
      <c r="BL4" s="115"/>
      <c r="BM4" s="146"/>
      <c r="BN4" s="115"/>
      <c r="BO4" s="115"/>
      <c r="BP4" s="115"/>
      <c r="BQ4" s="146"/>
      <c r="BR4" s="115"/>
      <c r="BS4" s="115"/>
      <c r="BT4" s="115"/>
      <c r="BU4" s="146"/>
      <c r="BV4" s="115"/>
      <c r="BW4" s="115">
        <v>2</v>
      </c>
      <c r="BX4" s="115"/>
      <c r="BY4" s="146"/>
      <c r="BZ4" s="115"/>
      <c r="CA4" s="115">
        <v>2</v>
      </c>
      <c r="CB4" s="115"/>
      <c r="CC4" s="146"/>
      <c r="CD4" s="115">
        <v>2</v>
      </c>
      <c r="CE4" s="115"/>
      <c r="CF4" s="115"/>
      <c r="CG4" s="146"/>
      <c r="CS4" s="70"/>
      <c r="CT4" s="124"/>
      <c r="CU4" s="124"/>
      <c r="CV4" s="124"/>
      <c r="CW4" s="147"/>
      <c r="CX4" s="147"/>
      <c r="CY4" s="147"/>
      <c r="CZ4" s="147"/>
      <c r="DA4" s="80"/>
      <c r="DB4" s="80"/>
      <c r="DC4" s="80"/>
      <c r="DD4" s="80"/>
    </row>
    <row r="5" spans="1:108" ht="13.5" customHeight="1">
      <c r="A5" s="27"/>
      <c r="B5" s="135" t="s">
        <v>151</v>
      </c>
      <c r="C5" s="179" t="s">
        <v>38</v>
      </c>
      <c r="D5" s="115">
        <f t="shared" si="0"/>
        <v>12</v>
      </c>
      <c r="E5" s="115">
        <f t="shared" si="1"/>
      </c>
      <c r="F5" s="115">
        <f t="shared" si="2"/>
      </c>
      <c r="H5" s="144">
        <f aca="true" t="shared" si="3" ref="H5:H26">IF(AND(D5="",E5="",F5=""),"-",D5*8)</f>
        <v>96</v>
      </c>
      <c r="I5" s="73"/>
      <c r="J5" s="115"/>
      <c r="K5" s="115"/>
      <c r="L5" s="115"/>
      <c r="M5" s="146"/>
      <c r="N5" s="115">
        <v>1</v>
      </c>
      <c r="O5" s="115"/>
      <c r="P5" s="115"/>
      <c r="Q5" s="146"/>
      <c r="R5" s="115"/>
      <c r="S5" s="115"/>
      <c r="T5" s="115"/>
      <c r="U5" s="146"/>
      <c r="V5" s="115"/>
      <c r="W5" s="115"/>
      <c r="X5" s="115"/>
      <c r="Y5" s="146"/>
      <c r="Z5" s="115"/>
      <c r="AA5" s="115"/>
      <c r="AB5" s="115"/>
      <c r="AC5" s="146"/>
      <c r="AD5" s="115">
        <v>3</v>
      </c>
      <c r="AE5" s="115"/>
      <c r="AF5" s="115"/>
      <c r="AG5" s="146"/>
      <c r="AH5" s="115"/>
      <c r="AI5" s="115"/>
      <c r="AJ5" s="115"/>
      <c r="AK5" s="115"/>
      <c r="AL5" s="115"/>
      <c r="AM5" s="115"/>
      <c r="AN5" s="115"/>
      <c r="AO5" s="146"/>
      <c r="AP5" s="115"/>
      <c r="AQ5" s="115"/>
      <c r="AR5" s="115"/>
      <c r="AS5" s="146"/>
      <c r="AT5" s="115"/>
      <c r="AU5" s="115"/>
      <c r="AV5" s="115"/>
      <c r="AW5" s="146"/>
      <c r="AX5" s="115">
        <v>1</v>
      </c>
      <c r="AY5" s="115"/>
      <c r="AZ5" s="115"/>
      <c r="BA5" s="146"/>
      <c r="BB5" s="115"/>
      <c r="BC5" s="115"/>
      <c r="BD5" s="115"/>
      <c r="BE5" s="146"/>
      <c r="BF5" s="115">
        <v>1</v>
      </c>
      <c r="BG5" s="115"/>
      <c r="BH5" s="115"/>
      <c r="BI5" s="146"/>
      <c r="BJ5" s="115"/>
      <c r="BK5" s="115"/>
      <c r="BL5" s="115"/>
      <c r="BM5" s="146"/>
      <c r="BN5" s="115">
        <v>2</v>
      </c>
      <c r="BO5" s="115"/>
      <c r="BP5" s="115"/>
      <c r="BQ5" s="146"/>
      <c r="BR5" s="115">
        <v>1</v>
      </c>
      <c r="BS5" s="115"/>
      <c r="BT5" s="115"/>
      <c r="BU5" s="146"/>
      <c r="BV5" s="115"/>
      <c r="BW5" s="115"/>
      <c r="BX5" s="115"/>
      <c r="BY5" s="146"/>
      <c r="BZ5" s="115">
        <v>2</v>
      </c>
      <c r="CA5" s="115"/>
      <c r="CB5" s="115"/>
      <c r="CC5" s="146"/>
      <c r="CD5" s="115">
        <v>1</v>
      </c>
      <c r="CE5" s="115"/>
      <c r="CF5" s="115"/>
      <c r="CG5" s="146"/>
      <c r="CS5" s="70"/>
      <c r="CT5" s="124"/>
      <c r="CU5" s="124"/>
      <c r="CV5" s="124"/>
      <c r="CW5" s="147"/>
      <c r="CX5" s="147"/>
      <c r="CY5" s="147"/>
      <c r="CZ5" s="147"/>
      <c r="DA5" s="80"/>
      <c r="DB5" s="80"/>
      <c r="DC5" s="80"/>
      <c r="DD5" s="80"/>
    </row>
    <row r="6" spans="1:108" ht="13.5" customHeight="1">
      <c r="A6" s="27"/>
      <c r="B6" s="135" t="s">
        <v>153</v>
      </c>
      <c r="C6" s="143" t="s">
        <v>38</v>
      </c>
      <c r="D6" s="115">
        <f t="shared" si="0"/>
        <v>6</v>
      </c>
      <c r="E6" s="115">
        <f t="shared" si="1"/>
      </c>
      <c r="F6" s="115">
        <f t="shared" si="2"/>
      </c>
      <c r="H6" s="144">
        <f t="shared" si="3"/>
        <v>48</v>
      </c>
      <c r="I6" s="73"/>
      <c r="J6" s="115">
        <v>1</v>
      </c>
      <c r="K6" s="115"/>
      <c r="L6" s="115"/>
      <c r="M6" s="146"/>
      <c r="N6" s="115">
        <v>1</v>
      </c>
      <c r="O6" s="115"/>
      <c r="P6" s="115"/>
      <c r="Q6" s="146"/>
      <c r="R6" s="115"/>
      <c r="S6" s="115"/>
      <c r="T6" s="115"/>
      <c r="U6" s="146"/>
      <c r="V6" s="115"/>
      <c r="W6" s="115"/>
      <c r="X6" s="115"/>
      <c r="Y6" s="146"/>
      <c r="Z6" s="115">
        <v>2</v>
      </c>
      <c r="AA6" s="115"/>
      <c r="AB6" s="115"/>
      <c r="AC6" s="146"/>
      <c r="AD6" s="115"/>
      <c r="AE6" s="115"/>
      <c r="AF6" s="115"/>
      <c r="AG6" s="146"/>
      <c r="AH6" s="115"/>
      <c r="AI6" s="115"/>
      <c r="AJ6" s="115"/>
      <c r="AK6" s="115"/>
      <c r="AL6" s="115">
        <v>1</v>
      </c>
      <c r="AM6" s="115"/>
      <c r="AN6" s="115"/>
      <c r="AO6" s="146"/>
      <c r="AP6" s="115"/>
      <c r="AQ6" s="115"/>
      <c r="AR6" s="115"/>
      <c r="AS6" s="146"/>
      <c r="AT6" s="115"/>
      <c r="AU6" s="115"/>
      <c r="AV6" s="115"/>
      <c r="AW6" s="146"/>
      <c r="AX6" s="115"/>
      <c r="AY6" s="115"/>
      <c r="AZ6" s="115"/>
      <c r="BA6" s="146"/>
      <c r="BB6" s="115"/>
      <c r="BC6" s="115"/>
      <c r="BD6" s="115"/>
      <c r="BE6" s="146"/>
      <c r="BF6" s="115"/>
      <c r="BG6" s="115"/>
      <c r="BH6" s="115"/>
      <c r="BI6" s="146"/>
      <c r="BJ6" s="115"/>
      <c r="BK6" s="115"/>
      <c r="BL6" s="115"/>
      <c r="BM6" s="146"/>
      <c r="BN6" s="115"/>
      <c r="BO6" s="115"/>
      <c r="BP6" s="115"/>
      <c r="BQ6" s="146"/>
      <c r="BR6" s="115"/>
      <c r="BS6" s="115"/>
      <c r="BT6" s="115"/>
      <c r="BU6" s="146"/>
      <c r="BV6" s="115">
        <v>1</v>
      </c>
      <c r="BW6" s="115"/>
      <c r="BX6" s="115"/>
      <c r="BY6" s="146"/>
      <c r="BZ6" s="115"/>
      <c r="CA6" s="115"/>
      <c r="CB6" s="115"/>
      <c r="CC6" s="146"/>
      <c r="CD6" s="115"/>
      <c r="CE6" s="115"/>
      <c r="CF6" s="115"/>
      <c r="CG6" s="146"/>
      <c r="CS6" s="70"/>
      <c r="CT6" s="124"/>
      <c r="CU6" s="124"/>
      <c r="CV6" s="124"/>
      <c r="CW6" s="147"/>
      <c r="CX6" s="147"/>
      <c r="CY6" s="147"/>
      <c r="CZ6" s="147"/>
      <c r="DA6" s="80"/>
      <c r="DB6" s="80"/>
      <c r="DC6" s="80"/>
      <c r="DD6" s="80"/>
    </row>
    <row r="7" spans="1:108" ht="13.5" customHeight="1">
      <c r="A7" s="27"/>
      <c r="B7" s="135" t="s">
        <v>150</v>
      </c>
      <c r="C7" s="143" t="s">
        <v>38</v>
      </c>
      <c r="D7" s="115">
        <f t="shared" si="0"/>
        <v>5</v>
      </c>
      <c r="E7" s="115">
        <f t="shared" si="1"/>
      </c>
      <c r="F7" s="115">
        <f t="shared" si="2"/>
      </c>
      <c r="H7" s="144">
        <f t="shared" si="3"/>
        <v>40</v>
      </c>
      <c r="I7" s="73"/>
      <c r="J7" s="115">
        <v>1</v>
      </c>
      <c r="K7" s="115"/>
      <c r="L7" s="115"/>
      <c r="M7" s="146"/>
      <c r="N7" s="115"/>
      <c r="O7" s="115"/>
      <c r="P7" s="115"/>
      <c r="Q7" s="146"/>
      <c r="R7" s="115"/>
      <c r="S7" s="115"/>
      <c r="T7" s="115"/>
      <c r="U7" s="146"/>
      <c r="V7" s="115">
        <v>1</v>
      </c>
      <c r="W7" s="115"/>
      <c r="X7" s="115"/>
      <c r="Y7" s="146"/>
      <c r="Z7" s="115"/>
      <c r="AA7" s="115"/>
      <c r="AB7" s="115"/>
      <c r="AC7" s="146"/>
      <c r="AD7" s="115"/>
      <c r="AE7" s="115"/>
      <c r="AF7" s="115"/>
      <c r="AG7" s="146"/>
      <c r="AH7" s="115">
        <v>1</v>
      </c>
      <c r="AI7" s="115"/>
      <c r="AJ7" s="115"/>
      <c r="AK7" s="115"/>
      <c r="AL7" s="115"/>
      <c r="AM7" s="115"/>
      <c r="AN7" s="115"/>
      <c r="AO7" s="146"/>
      <c r="AP7" s="115"/>
      <c r="AQ7" s="115"/>
      <c r="AR7" s="115"/>
      <c r="AS7" s="146"/>
      <c r="AT7" s="115"/>
      <c r="AU7" s="115"/>
      <c r="AV7" s="115"/>
      <c r="AW7" s="146"/>
      <c r="AX7" s="115">
        <v>1</v>
      </c>
      <c r="AY7" s="115"/>
      <c r="AZ7" s="115"/>
      <c r="BA7" s="146"/>
      <c r="BB7" s="115"/>
      <c r="BC7" s="115"/>
      <c r="BD7" s="115"/>
      <c r="BE7" s="146"/>
      <c r="BF7" s="115"/>
      <c r="BG7" s="115"/>
      <c r="BH7" s="115"/>
      <c r="BI7" s="146"/>
      <c r="BJ7" s="115"/>
      <c r="BK7" s="115"/>
      <c r="BL7" s="115"/>
      <c r="BM7" s="146"/>
      <c r="BN7" s="115"/>
      <c r="BO7" s="115"/>
      <c r="BP7" s="115"/>
      <c r="BQ7" s="146"/>
      <c r="BR7" s="115"/>
      <c r="BS7" s="115"/>
      <c r="BT7" s="115"/>
      <c r="BU7" s="146"/>
      <c r="BV7" s="115"/>
      <c r="BW7" s="115"/>
      <c r="BX7" s="115"/>
      <c r="BY7" s="146"/>
      <c r="BZ7" s="115"/>
      <c r="CA7" s="115"/>
      <c r="CB7" s="115"/>
      <c r="CC7" s="146"/>
      <c r="CD7" s="115">
        <v>1</v>
      </c>
      <c r="CE7" s="115"/>
      <c r="CF7" s="115"/>
      <c r="CG7" s="146"/>
      <c r="CS7" s="70"/>
      <c r="CT7" s="124"/>
      <c r="CU7" s="124"/>
      <c r="CV7" s="124"/>
      <c r="CW7" s="147"/>
      <c r="CX7" s="147"/>
      <c r="CY7" s="147"/>
      <c r="CZ7" s="147"/>
      <c r="DA7" s="80"/>
      <c r="DB7" s="80"/>
      <c r="DC7" s="80"/>
      <c r="DD7" s="80"/>
    </row>
    <row r="8" spans="1:108" ht="13.5" customHeight="1">
      <c r="A8" s="27"/>
      <c r="B8" s="135" t="s">
        <v>33</v>
      </c>
      <c r="C8" s="143" t="s">
        <v>34</v>
      </c>
      <c r="D8" s="115">
        <f t="shared" si="0"/>
        <v>4</v>
      </c>
      <c r="E8" s="115">
        <f t="shared" si="1"/>
      </c>
      <c r="F8" s="115">
        <f t="shared" si="2"/>
      </c>
      <c r="H8" s="144">
        <f t="shared" si="3"/>
        <v>32</v>
      </c>
      <c r="I8" s="73"/>
      <c r="J8" s="115"/>
      <c r="K8" s="115"/>
      <c r="L8" s="115"/>
      <c r="M8" s="146"/>
      <c r="N8" s="115"/>
      <c r="O8" s="115"/>
      <c r="P8" s="115"/>
      <c r="Q8" s="146"/>
      <c r="R8" s="115"/>
      <c r="S8" s="115"/>
      <c r="T8" s="115"/>
      <c r="U8" s="146"/>
      <c r="V8" s="115">
        <v>2</v>
      </c>
      <c r="W8" s="115"/>
      <c r="X8" s="115"/>
      <c r="Y8" s="146"/>
      <c r="Z8" s="115">
        <v>1</v>
      </c>
      <c r="AA8" s="115"/>
      <c r="AB8" s="115"/>
      <c r="AC8" s="146"/>
      <c r="AD8" s="115">
        <v>1</v>
      </c>
      <c r="AE8" s="115"/>
      <c r="AF8" s="115"/>
      <c r="AG8" s="146"/>
      <c r="AH8" s="115"/>
      <c r="AI8" s="115"/>
      <c r="AJ8" s="115"/>
      <c r="AK8" s="115"/>
      <c r="AL8" s="115"/>
      <c r="AM8" s="115"/>
      <c r="AN8" s="115"/>
      <c r="AO8" s="146"/>
      <c r="AP8" s="115"/>
      <c r="AQ8" s="115"/>
      <c r="AR8" s="115"/>
      <c r="AS8" s="146"/>
      <c r="AT8" s="115"/>
      <c r="AU8" s="115"/>
      <c r="AV8" s="115"/>
      <c r="AW8" s="146"/>
      <c r="AX8" s="115"/>
      <c r="AY8" s="115"/>
      <c r="AZ8" s="115"/>
      <c r="BA8" s="146"/>
      <c r="BB8" s="115"/>
      <c r="BC8" s="115"/>
      <c r="BD8" s="115"/>
      <c r="BE8" s="146"/>
      <c r="BF8" s="115"/>
      <c r="BG8" s="115"/>
      <c r="BH8" s="115"/>
      <c r="BI8" s="146"/>
      <c r="BJ8" s="115"/>
      <c r="BK8" s="115"/>
      <c r="BL8" s="115"/>
      <c r="BM8" s="146"/>
      <c r="BN8" s="115"/>
      <c r="BO8" s="115"/>
      <c r="BP8" s="115"/>
      <c r="BQ8" s="146"/>
      <c r="BR8" s="115"/>
      <c r="BS8" s="115"/>
      <c r="BT8" s="115"/>
      <c r="BU8" s="146"/>
      <c r="BV8" s="115"/>
      <c r="BW8" s="115"/>
      <c r="BX8" s="115"/>
      <c r="BY8" s="146"/>
      <c r="BZ8" s="115"/>
      <c r="CA8" s="115"/>
      <c r="CB8" s="115"/>
      <c r="CC8" s="146"/>
      <c r="CD8" s="115"/>
      <c r="CE8" s="115"/>
      <c r="CF8" s="115"/>
      <c r="CG8" s="146"/>
      <c r="CS8" s="70"/>
      <c r="CT8" s="124"/>
      <c r="CU8" s="124"/>
      <c r="CV8" s="124"/>
      <c r="CW8" s="147"/>
      <c r="CX8" s="147"/>
      <c r="CY8" s="147"/>
      <c r="CZ8" s="147"/>
      <c r="DA8" s="80"/>
      <c r="DB8" s="80"/>
      <c r="DC8" s="80"/>
      <c r="DD8" s="80"/>
    </row>
    <row r="9" spans="1:108" ht="13.5" customHeight="1">
      <c r="A9" s="27"/>
      <c r="B9" s="135" t="s">
        <v>77</v>
      </c>
      <c r="C9" s="143" t="s">
        <v>34</v>
      </c>
      <c r="D9" s="115">
        <f t="shared" si="0"/>
        <v>4</v>
      </c>
      <c r="E9" s="115">
        <f t="shared" si="1"/>
      </c>
      <c r="F9" s="115">
        <f t="shared" si="2"/>
      </c>
      <c r="H9" s="144">
        <f t="shared" si="3"/>
        <v>32</v>
      </c>
      <c r="I9" s="73"/>
      <c r="J9" s="115"/>
      <c r="K9" s="115"/>
      <c r="L9" s="115"/>
      <c r="M9" s="146"/>
      <c r="N9" s="115"/>
      <c r="O9" s="115"/>
      <c r="P9" s="115"/>
      <c r="Q9" s="146"/>
      <c r="R9" s="115"/>
      <c r="S9" s="115"/>
      <c r="T9" s="115"/>
      <c r="U9" s="146"/>
      <c r="V9" s="115"/>
      <c r="W9" s="115"/>
      <c r="X9" s="115"/>
      <c r="Y9" s="146"/>
      <c r="Z9" s="115">
        <v>1</v>
      </c>
      <c r="AA9" s="115"/>
      <c r="AB9" s="115"/>
      <c r="AC9" s="146"/>
      <c r="AD9" s="115"/>
      <c r="AE9" s="115"/>
      <c r="AF9" s="115"/>
      <c r="AG9" s="146"/>
      <c r="AH9" s="115">
        <v>2</v>
      </c>
      <c r="AI9" s="115"/>
      <c r="AJ9" s="115"/>
      <c r="AK9" s="115"/>
      <c r="AL9" s="115"/>
      <c r="AM9" s="115"/>
      <c r="AN9" s="115"/>
      <c r="AO9" s="146"/>
      <c r="AP9" s="115">
        <v>1</v>
      </c>
      <c r="AQ9" s="115"/>
      <c r="AR9" s="115"/>
      <c r="AS9" s="146"/>
      <c r="AT9" s="115"/>
      <c r="AU9" s="115"/>
      <c r="AV9" s="115"/>
      <c r="AW9" s="146"/>
      <c r="AX9" s="115"/>
      <c r="AY9" s="115"/>
      <c r="AZ9" s="115"/>
      <c r="BA9" s="146"/>
      <c r="BB9" s="115"/>
      <c r="BC9" s="115"/>
      <c r="BD9" s="115"/>
      <c r="BE9" s="146"/>
      <c r="BF9" s="115"/>
      <c r="BG9" s="115"/>
      <c r="BH9" s="115"/>
      <c r="BI9" s="146"/>
      <c r="BJ9" s="115"/>
      <c r="BK9" s="115"/>
      <c r="BL9" s="115"/>
      <c r="BM9" s="146"/>
      <c r="BN9" s="115"/>
      <c r="BO9" s="115"/>
      <c r="BP9" s="115"/>
      <c r="BQ9" s="146"/>
      <c r="BR9" s="115"/>
      <c r="BS9" s="115"/>
      <c r="BT9" s="115"/>
      <c r="BU9" s="146"/>
      <c r="BV9" s="115"/>
      <c r="BW9" s="115"/>
      <c r="BX9" s="115"/>
      <c r="BY9" s="146"/>
      <c r="BZ9" s="115"/>
      <c r="CA9" s="115"/>
      <c r="CB9" s="115"/>
      <c r="CC9" s="146"/>
      <c r="CD9" s="115"/>
      <c r="CE9" s="115"/>
      <c r="CF9" s="115"/>
      <c r="CG9" s="146"/>
      <c r="CS9" s="70"/>
      <c r="CT9" s="124"/>
      <c r="CU9" s="124"/>
      <c r="CV9" s="124"/>
      <c r="CW9" s="147"/>
      <c r="CX9" s="147"/>
      <c r="CY9" s="147"/>
      <c r="CZ9" s="147"/>
      <c r="DA9" s="80"/>
      <c r="DB9" s="80"/>
      <c r="DC9" s="80"/>
      <c r="DD9" s="80"/>
    </row>
    <row r="10" spans="1:108" ht="13.5" customHeight="1">
      <c r="A10" s="27"/>
      <c r="B10" s="135" t="s">
        <v>144</v>
      </c>
      <c r="C10" s="143" t="s">
        <v>34</v>
      </c>
      <c r="D10" s="115">
        <f t="shared" si="0"/>
        <v>4</v>
      </c>
      <c r="E10" s="115">
        <f t="shared" si="1"/>
      </c>
      <c r="F10" s="115">
        <f t="shared" si="2"/>
      </c>
      <c r="H10" s="144">
        <f t="shared" si="3"/>
        <v>32</v>
      </c>
      <c r="I10" s="73"/>
      <c r="J10" s="115"/>
      <c r="K10" s="115"/>
      <c r="L10" s="115"/>
      <c r="M10" s="146"/>
      <c r="N10" s="115"/>
      <c r="O10" s="115"/>
      <c r="P10" s="115"/>
      <c r="Q10" s="146"/>
      <c r="R10" s="115"/>
      <c r="S10" s="115"/>
      <c r="T10" s="115"/>
      <c r="U10" s="146"/>
      <c r="V10" s="115"/>
      <c r="W10" s="115"/>
      <c r="X10" s="115"/>
      <c r="Y10" s="146"/>
      <c r="Z10" s="115"/>
      <c r="AA10" s="115"/>
      <c r="AB10" s="115"/>
      <c r="AC10" s="146"/>
      <c r="AD10" s="115"/>
      <c r="AE10" s="115"/>
      <c r="AF10" s="115"/>
      <c r="AG10" s="146"/>
      <c r="AH10" s="115"/>
      <c r="AI10" s="115"/>
      <c r="AJ10" s="115"/>
      <c r="AK10" s="115"/>
      <c r="AL10" s="115"/>
      <c r="AM10" s="115"/>
      <c r="AN10" s="115"/>
      <c r="AO10" s="146"/>
      <c r="AP10" s="115"/>
      <c r="AQ10" s="115"/>
      <c r="AR10" s="115"/>
      <c r="AS10" s="146"/>
      <c r="AT10" s="115">
        <v>1</v>
      </c>
      <c r="AU10" s="115"/>
      <c r="AV10" s="115"/>
      <c r="AW10" s="146"/>
      <c r="AX10" s="115"/>
      <c r="AY10" s="115"/>
      <c r="AZ10" s="115"/>
      <c r="BA10" s="146"/>
      <c r="BB10" s="115">
        <v>1</v>
      </c>
      <c r="BC10" s="115"/>
      <c r="BD10" s="115"/>
      <c r="BE10" s="146"/>
      <c r="BF10" s="115">
        <v>1</v>
      </c>
      <c r="BG10" s="115"/>
      <c r="BH10" s="115"/>
      <c r="BI10" s="146"/>
      <c r="BJ10" s="115"/>
      <c r="BK10" s="115"/>
      <c r="BL10" s="115"/>
      <c r="BM10" s="146"/>
      <c r="BN10" s="115"/>
      <c r="BO10" s="115"/>
      <c r="BP10" s="115"/>
      <c r="BQ10" s="146"/>
      <c r="BR10" s="115"/>
      <c r="BS10" s="115"/>
      <c r="BT10" s="115"/>
      <c r="BU10" s="146"/>
      <c r="BV10" s="115"/>
      <c r="BW10" s="115"/>
      <c r="BX10" s="115"/>
      <c r="BY10" s="146"/>
      <c r="BZ10" s="115">
        <v>1</v>
      </c>
      <c r="CA10" s="115"/>
      <c r="CB10" s="115"/>
      <c r="CC10" s="146"/>
      <c r="CD10" s="115"/>
      <c r="CE10" s="115"/>
      <c r="CF10" s="115"/>
      <c r="CG10" s="146"/>
      <c r="CS10" s="70"/>
      <c r="CT10" s="124"/>
      <c r="CU10" s="124"/>
      <c r="CV10" s="124"/>
      <c r="CW10" s="147"/>
      <c r="CX10" s="147"/>
      <c r="CY10" s="147"/>
      <c r="CZ10" s="147"/>
      <c r="DA10" s="80"/>
      <c r="DB10" s="80"/>
      <c r="DC10" s="80"/>
      <c r="DD10" s="80"/>
    </row>
    <row r="11" spans="1:108" ht="13.5" customHeight="1">
      <c r="A11" s="27"/>
      <c r="B11" s="135" t="s">
        <v>156</v>
      </c>
      <c r="C11" s="143" t="s">
        <v>145</v>
      </c>
      <c r="D11" s="115">
        <f t="shared" si="0"/>
        <v>3</v>
      </c>
      <c r="E11" s="115">
        <f t="shared" si="1"/>
      </c>
      <c r="F11" s="115">
        <f t="shared" si="2"/>
      </c>
      <c r="H11" s="144">
        <f t="shared" si="3"/>
        <v>24</v>
      </c>
      <c r="I11" s="73"/>
      <c r="J11" s="115"/>
      <c r="K11" s="115"/>
      <c r="L11" s="115"/>
      <c r="M11" s="146"/>
      <c r="N11" s="115"/>
      <c r="O11" s="115"/>
      <c r="P11" s="115"/>
      <c r="Q11" s="146"/>
      <c r="R11" s="115"/>
      <c r="S11" s="115"/>
      <c r="T11" s="115"/>
      <c r="U11" s="146"/>
      <c r="V11" s="115"/>
      <c r="W11" s="115"/>
      <c r="X11" s="115"/>
      <c r="Y11" s="146"/>
      <c r="Z11" s="115"/>
      <c r="AA11" s="115"/>
      <c r="AB11" s="115"/>
      <c r="AC11" s="146"/>
      <c r="AD11" s="115"/>
      <c r="AE11" s="115"/>
      <c r="AF11" s="115"/>
      <c r="AG11" s="146"/>
      <c r="AH11" s="115"/>
      <c r="AI11" s="115"/>
      <c r="AJ11" s="115"/>
      <c r="AK11" s="115"/>
      <c r="AL11" s="115"/>
      <c r="AM11" s="115"/>
      <c r="AN11" s="115"/>
      <c r="AO11" s="146"/>
      <c r="AP11" s="115"/>
      <c r="AQ11" s="115"/>
      <c r="AR11" s="115"/>
      <c r="AS11" s="146"/>
      <c r="AT11" s="115"/>
      <c r="AU11" s="115"/>
      <c r="AV11" s="115"/>
      <c r="AW11" s="146"/>
      <c r="AX11" s="115"/>
      <c r="AY11" s="115"/>
      <c r="AZ11" s="115"/>
      <c r="BA11" s="146"/>
      <c r="BB11" s="115"/>
      <c r="BC11" s="115"/>
      <c r="BD11" s="115"/>
      <c r="BE11" s="146"/>
      <c r="BF11" s="115"/>
      <c r="BG11" s="115"/>
      <c r="BH11" s="115"/>
      <c r="BI11" s="146"/>
      <c r="BJ11" s="115">
        <v>1</v>
      </c>
      <c r="BK11" s="115"/>
      <c r="BL11" s="115"/>
      <c r="BM11" s="146"/>
      <c r="BN11" s="115">
        <v>1</v>
      </c>
      <c r="BO11" s="115"/>
      <c r="BP11" s="115"/>
      <c r="BQ11" s="146"/>
      <c r="BR11" s="115"/>
      <c r="BS11" s="115"/>
      <c r="BT11" s="115"/>
      <c r="BU11" s="146"/>
      <c r="BV11" s="115"/>
      <c r="BW11" s="115"/>
      <c r="BX11" s="115"/>
      <c r="BY11" s="146"/>
      <c r="BZ11" s="115"/>
      <c r="CA11" s="115"/>
      <c r="CB11" s="115"/>
      <c r="CC11" s="146"/>
      <c r="CD11" s="115">
        <v>1</v>
      </c>
      <c r="CE11" s="115"/>
      <c r="CF11" s="115"/>
      <c r="CG11" s="146"/>
      <c r="CS11" s="70"/>
      <c r="CT11" s="124"/>
      <c r="CU11" s="124"/>
      <c r="CV11" s="124"/>
      <c r="CW11" s="147"/>
      <c r="CX11" s="147"/>
      <c r="CY11" s="147"/>
      <c r="CZ11" s="147"/>
      <c r="DA11" s="80"/>
      <c r="DB11" s="80"/>
      <c r="DC11" s="80"/>
      <c r="DD11" s="80"/>
    </row>
    <row r="12" spans="1:108" ht="13.5" customHeight="1">
      <c r="A12" s="27"/>
      <c r="B12" s="135" t="s">
        <v>69</v>
      </c>
      <c r="C12" s="143" t="s">
        <v>38</v>
      </c>
      <c r="D12" s="115">
        <f t="shared" si="0"/>
        <v>2</v>
      </c>
      <c r="E12" s="115">
        <f t="shared" si="1"/>
      </c>
      <c r="F12" s="115">
        <f t="shared" si="2"/>
      </c>
      <c r="H12" s="144">
        <f t="shared" si="3"/>
        <v>16</v>
      </c>
      <c r="I12" s="73"/>
      <c r="J12" s="115"/>
      <c r="K12" s="115"/>
      <c r="L12" s="115"/>
      <c r="M12" s="146"/>
      <c r="N12" s="115"/>
      <c r="O12" s="115"/>
      <c r="P12" s="115"/>
      <c r="Q12" s="146"/>
      <c r="R12" s="115"/>
      <c r="S12" s="115"/>
      <c r="T12" s="115"/>
      <c r="U12" s="146"/>
      <c r="V12" s="115"/>
      <c r="W12" s="115"/>
      <c r="X12" s="115"/>
      <c r="Y12" s="146"/>
      <c r="Z12" s="115">
        <v>1</v>
      </c>
      <c r="AA12" s="115"/>
      <c r="AB12" s="115"/>
      <c r="AC12" s="146"/>
      <c r="AD12" s="115"/>
      <c r="AE12" s="115"/>
      <c r="AF12" s="115"/>
      <c r="AG12" s="146"/>
      <c r="AH12" s="115"/>
      <c r="AI12" s="115"/>
      <c r="AJ12" s="115"/>
      <c r="AK12" s="115"/>
      <c r="AL12" s="115"/>
      <c r="AM12" s="115"/>
      <c r="AN12" s="115"/>
      <c r="AO12" s="146"/>
      <c r="AP12" s="115"/>
      <c r="AQ12" s="115"/>
      <c r="AR12" s="115"/>
      <c r="AS12" s="146"/>
      <c r="AT12" s="115"/>
      <c r="AU12" s="115"/>
      <c r="AV12" s="115"/>
      <c r="AW12" s="146"/>
      <c r="AX12" s="115"/>
      <c r="AY12" s="115"/>
      <c r="AZ12" s="115"/>
      <c r="BA12" s="146"/>
      <c r="BB12" s="115"/>
      <c r="BC12" s="115"/>
      <c r="BD12" s="115"/>
      <c r="BE12" s="146"/>
      <c r="BF12" s="115"/>
      <c r="BG12" s="115"/>
      <c r="BH12" s="115"/>
      <c r="BI12" s="146"/>
      <c r="BJ12" s="115">
        <v>1</v>
      </c>
      <c r="BK12" s="115"/>
      <c r="BL12" s="115"/>
      <c r="BM12" s="146"/>
      <c r="BN12" s="115"/>
      <c r="BO12" s="115"/>
      <c r="BP12" s="115"/>
      <c r="BQ12" s="146"/>
      <c r="BR12" s="115"/>
      <c r="BS12" s="115"/>
      <c r="BT12" s="115"/>
      <c r="BU12" s="146"/>
      <c r="BV12" s="115"/>
      <c r="BW12" s="115"/>
      <c r="BX12" s="115"/>
      <c r="BY12" s="146"/>
      <c r="BZ12" s="115"/>
      <c r="CA12" s="115"/>
      <c r="CB12" s="115"/>
      <c r="CC12" s="146"/>
      <c r="CD12" s="115"/>
      <c r="CE12" s="115"/>
      <c r="CF12" s="115"/>
      <c r="CG12" s="146"/>
      <c r="CS12" s="70"/>
      <c r="CT12" s="124"/>
      <c r="CU12" s="124"/>
      <c r="CV12" s="124"/>
      <c r="CW12" s="147"/>
      <c r="CX12" s="147"/>
      <c r="CY12" s="147"/>
      <c r="CZ12" s="147"/>
      <c r="DA12" s="80"/>
      <c r="DB12" s="80"/>
      <c r="DC12" s="80"/>
      <c r="DD12" s="80"/>
    </row>
    <row r="13" spans="1:108" ht="13.5" customHeight="1">
      <c r="A13" s="27"/>
      <c r="B13" s="135" t="s">
        <v>154</v>
      </c>
      <c r="C13" s="143" t="s">
        <v>38</v>
      </c>
      <c r="D13" s="115">
        <f t="shared" si="0"/>
        <v>2</v>
      </c>
      <c r="E13" s="115">
        <f t="shared" si="1"/>
      </c>
      <c r="F13" s="115">
        <f t="shared" si="2"/>
      </c>
      <c r="H13" s="144">
        <f t="shared" si="3"/>
        <v>16</v>
      </c>
      <c r="I13" s="73"/>
      <c r="J13" s="115"/>
      <c r="K13" s="115"/>
      <c r="L13" s="115"/>
      <c r="M13" s="146"/>
      <c r="N13" s="115"/>
      <c r="O13" s="115"/>
      <c r="P13" s="115"/>
      <c r="Q13" s="146"/>
      <c r="R13" s="115"/>
      <c r="S13" s="115"/>
      <c r="T13" s="115"/>
      <c r="U13" s="146"/>
      <c r="V13" s="115"/>
      <c r="W13" s="115"/>
      <c r="X13" s="115"/>
      <c r="Y13" s="146"/>
      <c r="Z13" s="115"/>
      <c r="AA13" s="115"/>
      <c r="AB13" s="115"/>
      <c r="AC13" s="146"/>
      <c r="AD13" s="115"/>
      <c r="AE13" s="115"/>
      <c r="AF13" s="115"/>
      <c r="AG13" s="146"/>
      <c r="AH13" s="115"/>
      <c r="AI13" s="115"/>
      <c r="AJ13" s="115"/>
      <c r="AK13" s="115"/>
      <c r="AL13" s="115"/>
      <c r="AM13" s="115"/>
      <c r="AN13" s="115"/>
      <c r="AO13" s="146"/>
      <c r="AP13" s="115"/>
      <c r="AQ13" s="115"/>
      <c r="AR13" s="115"/>
      <c r="AS13" s="146"/>
      <c r="AT13" s="115"/>
      <c r="AU13" s="115"/>
      <c r="AV13" s="115"/>
      <c r="AW13" s="146"/>
      <c r="AX13" s="115"/>
      <c r="AY13" s="115"/>
      <c r="AZ13" s="115"/>
      <c r="BA13" s="146"/>
      <c r="BB13" s="115"/>
      <c r="BC13" s="115"/>
      <c r="BD13" s="115"/>
      <c r="BE13" s="146"/>
      <c r="BF13" s="115"/>
      <c r="BG13" s="115"/>
      <c r="BH13" s="115"/>
      <c r="BI13" s="146"/>
      <c r="BJ13" s="115"/>
      <c r="BK13" s="115"/>
      <c r="BL13" s="115"/>
      <c r="BM13" s="146"/>
      <c r="BN13" s="115"/>
      <c r="BO13" s="115"/>
      <c r="BP13" s="115"/>
      <c r="BQ13" s="146"/>
      <c r="BR13" s="115"/>
      <c r="BS13" s="115"/>
      <c r="BT13" s="115"/>
      <c r="BU13" s="146"/>
      <c r="BV13" s="115"/>
      <c r="BW13" s="115"/>
      <c r="BX13" s="115"/>
      <c r="BY13" s="146"/>
      <c r="BZ13" s="115"/>
      <c r="CA13" s="115"/>
      <c r="CB13" s="115"/>
      <c r="CC13" s="146"/>
      <c r="CD13" s="115">
        <v>2</v>
      </c>
      <c r="CE13" s="115"/>
      <c r="CF13" s="115"/>
      <c r="CG13" s="146"/>
      <c r="CS13" s="70"/>
      <c r="CT13" s="124"/>
      <c r="CU13" s="124"/>
      <c r="CV13" s="124"/>
      <c r="CW13" s="147"/>
      <c r="CX13" s="147"/>
      <c r="CY13" s="147"/>
      <c r="CZ13" s="147"/>
      <c r="DA13" s="80"/>
      <c r="DB13" s="80"/>
      <c r="DC13" s="80"/>
      <c r="DD13" s="80"/>
    </row>
    <row r="14" spans="1:108" ht="13.5" customHeight="1">
      <c r="A14" s="27"/>
      <c r="B14" s="135" t="s">
        <v>142</v>
      </c>
      <c r="C14" s="143" t="s">
        <v>38</v>
      </c>
      <c r="D14" s="115">
        <f t="shared" si="0"/>
        <v>2</v>
      </c>
      <c r="E14" s="115">
        <f t="shared" si="1"/>
      </c>
      <c r="F14" s="115">
        <f t="shared" si="2"/>
      </c>
      <c r="H14" s="144">
        <f t="shared" si="3"/>
        <v>16</v>
      </c>
      <c r="I14" s="73"/>
      <c r="J14" s="115"/>
      <c r="K14" s="115"/>
      <c r="L14" s="115"/>
      <c r="M14" s="146"/>
      <c r="N14" s="115"/>
      <c r="O14" s="115"/>
      <c r="P14" s="115"/>
      <c r="Q14" s="146"/>
      <c r="R14" s="115"/>
      <c r="S14" s="115"/>
      <c r="T14" s="115"/>
      <c r="U14" s="146"/>
      <c r="V14" s="115"/>
      <c r="W14" s="115"/>
      <c r="X14" s="115"/>
      <c r="Y14" s="146"/>
      <c r="Z14" s="115"/>
      <c r="AA14" s="115"/>
      <c r="AB14" s="115"/>
      <c r="AC14" s="146"/>
      <c r="AD14" s="115"/>
      <c r="AE14" s="115"/>
      <c r="AF14" s="115"/>
      <c r="AG14" s="146"/>
      <c r="AH14" s="115"/>
      <c r="AI14" s="115"/>
      <c r="AJ14" s="115"/>
      <c r="AK14" s="115"/>
      <c r="AL14" s="115"/>
      <c r="AM14" s="115"/>
      <c r="AN14" s="115"/>
      <c r="AO14" s="146"/>
      <c r="AP14" s="115"/>
      <c r="AQ14" s="115"/>
      <c r="AR14" s="115"/>
      <c r="AS14" s="146"/>
      <c r="AT14" s="115">
        <v>1</v>
      </c>
      <c r="AU14" s="115"/>
      <c r="AV14" s="115"/>
      <c r="AW14" s="146"/>
      <c r="AX14" s="115"/>
      <c r="AY14" s="115"/>
      <c r="AZ14" s="115"/>
      <c r="BA14" s="146"/>
      <c r="BB14" s="115"/>
      <c r="BC14" s="115"/>
      <c r="BD14" s="115"/>
      <c r="BE14" s="146"/>
      <c r="BF14" s="115"/>
      <c r="BG14" s="115"/>
      <c r="BH14" s="115"/>
      <c r="BI14" s="146"/>
      <c r="BJ14" s="115">
        <v>1</v>
      </c>
      <c r="BK14" s="115"/>
      <c r="BL14" s="115"/>
      <c r="BM14" s="146"/>
      <c r="BN14" s="115"/>
      <c r="BO14" s="115"/>
      <c r="BP14" s="115"/>
      <c r="BQ14" s="146"/>
      <c r="BR14" s="115"/>
      <c r="BS14" s="115"/>
      <c r="BT14" s="115"/>
      <c r="BU14" s="146"/>
      <c r="BV14" s="115"/>
      <c r="BW14" s="115"/>
      <c r="BX14" s="115"/>
      <c r="BY14" s="146"/>
      <c r="BZ14" s="115"/>
      <c r="CA14" s="115"/>
      <c r="CB14" s="115"/>
      <c r="CC14" s="146"/>
      <c r="CD14" s="115"/>
      <c r="CE14" s="115"/>
      <c r="CF14" s="115"/>
      <c r="CG14" s="146"/>
      <c r="CS14" s="70"/>
      <c r="CT14" s="124"/>
      <c r="CU14" s="124"/>
      <c r="CV14" s="124"/>
      <c r="CW14" s="147"/>
      <c r="CX14" s="147"/>
      <c r="CY14" s="147"/>
      <c r="CZ14" s="147"/>
      <c r="DA14" s="80"/>
      <c r="DB14" s="80"/>
      <c r="DC14" s="80"/>
      <c r="DD14" s="80"/>
    </row>
    <row r="15" spans="1:108" ht="13.5" customHeight="1">
      <c r="A15" s="27"/>
      <c r="B15" s="135" t="s">
        <v>168</v>
      </c>
      <c r="C15" s="143" t="s">
        <v>34</v>
      </c>
      <c r="D15" s="115">
        <f t="shared" si="0"/>
        <v>2</v>
      </c>
      <c r="E15" s="115">
        <f t="shared" si="1"/>
      </c>
      <c r="F15" s="115">
        <f t="shared" si="2"/>
      </c>
      <c r="H15" s="144">
        <f t="shared" si="3"/>
        <v>16</v>
      </c>
      <c r="I15" s="73"/>
      <c r="J15" s="115"/>
      <c r="K15" s="115"/>
      <c r="L15" s="115"/>
      <c r="M15" s="146"/>
      <c r="N15" s="115"/>
      <c r="O15" s="115"/>
      <c r="P15" s="115"/>
      <c r="Q15" s="146"/>
      <c r="R15" s="115"/>
      <c r="S15" s="115"/>
      <c r="T15" s="115"/>
      <c r="U15" s="146"/>
      <c r="V15" s="115"/>
      <c r="W15" s="115"/>
      <c r="X15" s="115"/>
      <c r="Y15" s="146"/>
      <c r="Z15" s="115"/>
      <c r="AA15" s="115"/>
      <c r="AB15" s="115"/>
      <c r="AC15" s="146"/>
      <c r="AD15" s="115"/>
      <c r="AE15" s="115"/>
      <c r="AF15" s="115"/>
      <c r="AG15" s="146"/>
      <c r="AH15" s="115">
        <v>1</v>
      </c>
      <c r="AI15" s="115"/>
      <c r="AJ15" s="115"/>
      <c r="AK15" s="115"/>
      <c r="AL15" s="115"/>
      <c r="AM15" s="115"/>
      <c r="AN15" s="115"/>
      <c r="AO15" s="146"/>
      <c r="AP15" s="115"/>
      <c r="AQ15" s="115"/>
      <c r="AR15" s="115"/>
      <c r="AS15" s="146"/>
      <c r="AT15" s="115"/>
      <c r="AU15" s="115"/>
      <c r="AV15" s="115"/>
      <c r="AW15" s="146"/>
      <c r="AX15" s="115"/>
      <c r="AY15" s="115"/>
      <c r="AZ15" s="115"/>
      <c r="BA15" s="146"/>
      <c r="BB15" s="115">
        <v>1</v>
      </c>
      <c r="BC15" s="115"/>
      <c r="BD15" s="115"/>
      <c r="BE15" s="146"/>
      <c r="BF15" s="115"/>
      <c r="BG15" s="115"/>
      <c r="BH15" s="115"/>
      <c r="BI15" s="146"/>
      <c r="BJ15" s="115"/>
      <c r="BK15" s="115"/>
      <c r="BL15" s="115"/>
      <c r="BM15" s="146"/>
      <c r="BN15" s="115"/>
      <c r="BO15" s="115"/>
      <c r="BP15" s="115"/>
      <c r="BQ15" s="146"/>
      <c r="BR15" s="115"/>
      <c r="BS15" s="115"/>
      <c r="BT15" s="115"/>
      <c r="BU15" s="146"/>
      <c r="BV15" s="115"/>
      <c r="BW15" s="115"/>
      <c r="BX15" s="115"/>
      <c r="BY15" s="146"/>
      <c r="BZ15" s="115"/>
      <c r="CA15" s="115"/>
      <c r="CB15" s="115"/>
      <c r="CC15" s="146"/>
      <c r="CD15" s="115"/>
      <c r="CE15" s="115"/>
      <c r="CF15" s="115"/>
      <c r="CG15" s="146"/>
      <c r="CS15" s="70"/>
      <c r="CT15" s="124"/>
      <c r="CU15" s="124"/>
      <c r="CV15" s="124"/>
      <c r="CW15" s="147"/>
      <c r="CX15" s="147"/>
      <c r="CY15" s="147"/>
      <c r="CZ15" s="147"/>
      <c r="DA15" s="80"/>
      <c r="DB15" s="80"/>
      <c r="DC15" s="80"/>
      <c r="DD15" s="80"/>
    </row>
    <row r="16" spans="1:108" ht="13.5" customHeight="1">
      <c r="A16" s="27"/>
      <c r="B16" s="135" t="s">
        <v>143</v>
      </c>
      <c r="C16" s="179" t="s">
        <v>34</v>
      </c>
      <c r="D16" s="115">
        <f t="shared" si="0"/>
        <v>3</v>
      </c>
      <c r="E16" s="115">
        <f t="shared" si="1"/>
      </c>
      <c r="F16" s="115">
        <f t="shared" si="2"/>
      </c>
      <c r="H16" s="144">
        <f t="shared" si="3"/>
        <v>24</v>
      </c>
      <c r="I16" s="73"/>
      <c r="J16" s="115"/>
      <c r="K16" s="115"/>
      <c r="L16" s="115"/>
      <c r="M16" s="146"/>
      <c r="N16" s="115"/>
      <c r="O16" s="115"/>
      <c r="P16" s="115"/>
      <c r="Q16" s="146"/>
      <c r="R16" s="115"/>
      <c r="S16" s="115"/>
      <c r="T16" s="115"/>
      <c r="U16" s="146"/>
      <c r="V16" s="115"/>
      <c r="W16" s="115"/>
      <c r="X16" s="115"/>
      <c r="Y16" s="146"/>
      <c r="Z16" s="115"/>
      <c r="AA16" s="115"/>
      <c r="AB16" s="115"/>
      <c r="AC16" s="146"/>
      <c r="AD16" s="115"/>
      <c r="AE16" s="115"/>
      <c r="AF16" s="115"/>
      <c r="AG16" s="146"/>
      <c r="AH16" s="115"/>
      <c r="AI16" s="115"/>
      <c r="AJ16" s="115"/>
      <c r="AK16" s="115"/>
      <c r="AL16" s="115"/>
      <c r="AM16" s="115"/>
      <c r="AN16" s="115"/>
      <c r="AO16" s="146"/>
      <c r="AP16" s="115"/>
      <c r="AQ16" s="115"/>
      <c r="AR16" s="115"/>
      <c r="AS16" s="146"/>
      <c r="AT16" s="115"/>
      <c r="AU16" s="115"/>
      <c r="AV16" s="115"/>
      <c r="AW16" s="146"/>
      <c r="AX16" s="115">
        <v>1</v>
      </c>
      <c r="AY16" s="115"/>
      <c r="AZ16" s="115"/>
      <c r="BA16" s="146"/>
      <c r="BB16" s="115">
        <v>1</v>
      </c>
      <c r="BC16" s="115"/>
      <c r="BD16" s="115"/>
      <c r="BE16" s="146"/>
      <c r="BF16" s="115"/>
      <c r="BG16" s="115"/>
      <c r="BH16" s="115"/>
      <c r="BI16" s="146"/>
      <c r="BJ16" s="115"/>
      <c r="BK16" s="115"/>
      <c r="BL16" s="115"/>
      <c r="BM16" s="146"/>
      <c r="BN16" s="115">
        <v>1</v>
      </c>
      <c r="BO16" s="115"/>
      <c r="BP16" s="115"/>
      <c r="BQ16" s="146"/>
      <c r="BR16" s="115"/>
      <c r="BS16" s="115"/>
      <c r="BT16" s="115"/>
      <c r="BU16" s="146"/>
      <c r="BV16" s="115"/>
      <c r="BW16" s="115"/>
      <c r="BX16" s="115"/>
      <c r="BY16" s="146"/>
      <c r="BZ16" s="115"/>
      <c r="CA16" s="115"/>
      <c r="CB16" s="115"/>
      <c r="CC16" s="146"/>
      <c r="CD16" s="115"/>
      <c r="CE16" s="115"/>
      <c r="CF16" s="115"/>
      <c r="CG16" s="146"/>
      <c r="CS16" s="70"/>
      <c r="CT16" s="124"/>
      <c r="CU16" s="124"/>
      <c r="CV16" s="124"/>
      <c r="CW16" s="147"/>
      <c r="CX16" s="147"/>
      <c r="CY16" s="147"/>
      <c r="CZ16" s="147"/>
      <c r="DA16" s="80"/>
      <c r="DB16" s="80"/>
      <c r="DC16" s="80"/>
      <c r="DD16" s="80"/>
    </row>
    <row r="17" spans="1:108" ht="13.5" customHeight="1">
      <c r="A17" s="27"/>
      <c r="B17" s="135" t="s">
        <v>75</v>
      </c>
      <c r="C17" s="143" t="s">
        <v>34</v>
      </c>
      <c r="D17" s="115">
        <f t="shared" si="0"/>
        <v>1</v>
      </c>
      <c r="E17" s="115">
        <f t="shared" si="1"/>
      </c>
      <c r="F17" s="115">
        <f t="shared" si="2"/>
      </c>
      <c r="H17" s="144">
        <f t="shared" si="3"/>
        <v>8</v>
      </c>
      <c r="I17" s="73"/>
      <c r="J17" s="115"/>
      <c r="K17" s="115"/>
      <c r="L17" s="115"/>
      <c r="M17" s="146"/>
      <c r="N17" s="115"/>
      <c r="O17" s="115"/>
      <c r="P17" s="115"/>
      <c r="Q17" s="146"/>
      <c r="R17" s="115"/>
      <c r="S17" s="115"/>
      <c r="T17" s="115"/>
      <c r="U17" s="146"/>
      <c r="V17" s="115"/>
      <c r="W17" s="115"/>
      <c r="X17" s="115"/>
      <c r="Y17" s="146"/>
      <c r="Z17" s="115"/>
      <c r="AA17" s="115"/>
      <c r="AB17" s="115"/>
      <c r="AC17" s="146"/>
      <c r="AD17" s="115"/>
      <c r="AE17" s="115"/>
      <c r="AF17" s="115"/>
      <c r="AG17" s="146"/>
      <c r="AH17" s="115"/>
      <c r="AI17" s="115"/>
      <c r="AJ17" s="115"/>
      <c r="AK17" s="115"/>
      <c r="AL17" s="115"/>
      <c r="AM17" s="115"/>
      <c r="AN17" s="115"/>
      <c r="AO17" s="146"/>
      <c r="AP17" s="115">
        <v>1</v>
      </c>
      <c r="AQ17" s="115"/>
      <c r="AR17" s="115"/>
      <c r="AS17" s="146"/>
      <c r="AT17" s="115"/>
      <c r="AU17" s="115"/>
      <c r="AV17" s="115"/>
      <c r="AW17" s="146"/>
      <c r="AX17" s="115"/>
      <c r="AY17" s="115"/>
      <c r="AZ17" s="115"/>
      <c r="BA17" s="146"/>
      <c r="BB17" s="115"/>
      <c r="BC17" s="115"/>
      <c r="BD17" s="115"/>
      <c r="BE17" s="146"/>
      <c r="BF17" s="115"/>
      <c r="BG17" s="115"/>
      <c r="BH17" s="115"/>
      <c r="BI17" s="146"/>
      <c r="BJ17" s="115"/>
      <c r="BK17" s="115"/>
      <c r="BL17" s="115"/>
      <c r="BM17" s="146"/>
      <c r="BN17" s="115"/>
      <c r="BO17" s="115"/>
      <c r="BP17" s="115"/>
      <c r="BQ17" s="146"/>
      <c r="BR17" s="115"/>
      <c r="BS17" s="115"/>
      <c r="BT17" s="115"/>
      <c r="BU17" s="146"/>
      <c r="BV17" s="115"/>
      <c r="BW17" s="115"/>
      <c r="BX17" s="115"/>
      <c r="BY17" s="146"/>
      <c r="BZ17" s="115"/>
      <c r="CA17" s="115"/>
      <c r="CB17" s="115"/>
      <c r="CC17" s="146"/>
      <c r="CD17" s="115"/>
      <c r="CE17" s="115"/>
      <c r="CF17" s="115"/>
      <c r="CG17" s="146"/>
      <c r="CS17" s="70"/>
      <c r="CT17" s="124"/>
      <c r="CU17" s="124"/>
      <c r="CV17" s="124"/>
      <c r="CW17" s="147"/>
      <c r="CX17" s="147"/>
      <c r="CY17" s="147"/>
      <c r="CZ17" s="147"/>
      <c r="DA17" s="80"/>
      <c r="DB17" s="80"/>
      <c r="DC17" s="80"/>
      <c r="DD17" s="80"/>
    </row>
    <row r="18" spans="1:108" ht="13.5" customHeight="1">
      <c r="A18" s="27"/>
      <c r="B18" s="135" t="s">
        <v>164</v>
      </c>
      <c r="C18" s="143"/>
      <c r="D18" s="115">
        <f t="shared" si="0"/>
        <v>1</v>
      </c>
      <c r="E18" s="115">
        <f t="shared" si="1"/>
      </c>
      <c r="F18" s="115">
        <f t="shared" si="2"/>
      </c>
      <c r="H18" s="144">
        <f t="shared" si="3"/>
        <v>8</v>
      </c>
      <c r="I18" s="73"/>
      <c r="J18" s="115"/>
      <c r="K18" s="115"/>
      <c r="L18" s="115"/>
      <c r="M18" s="146"/>
      <c r="N18" s="115"/>
      <c r="O18" s="115"/>
      <c r="P18" s="115"/>
      <c r="Q18" s="146"/>
      <c r="R18" s="115"/>
      <c r="S18" s="115"/>
      <c r="T18" s="115"/>
      <c r="U18" s="146"/>
      <c r="V18" s="115"/>
      <c r="W18" s="115"/>
      <c r="X18" s="115"/>
      <c r="Y18" s="146"/>
      <c r="Z18" s="115"/>
      <c r="AA18" s="115"/>
      <c r="AB18" s="115"/>
      <c r="AC18" s="146"/>
      <c r="AD18" s="115"/>
      <c r="AE18" s="115"/>
      <c r="AF18" s="115"/>
      <c r="AG18" s="146"/>
      <c r="AH18" s="115"/>
      <c r="AI18" s="115"/>
      <c r="AJ18" s="115"/>
      <c r="AK18" s="115"/>
      <c r="AL18" s="115">
        <v>1</v>
      </c>
      <c r="AM18" s="115"/>
      <c r="AN18" s="115"/>
      <c r="AO18" s="146"/>
      <c r="AP18" s="115"/>
      <c r="AQ18" s="115"/>
      <c r="AR18" s="115"/>
      <c r="AS18" s="146"/>
      <c r="AT18" s="115"/>
      <c r="AU18" s="115"/>
      <c r="AV18" s="115"/>
      <c r="AW18" s="146"/>
      <c r="AX18" s="115"/>
      <c r="AY18" s="115"/>
      <c r="AZ18" s="115"/>
      <c r="BA18" s="146"/>
      <c r="BB18" s="115"/>
      <c r="BC18" s="115"/>
      <c r="BD18" s="115"/>
      <c r="BE18" s="146"/>
      <c r="BF18" s="115"/>
      <c r="BG18" s="115"/>
      <c r="BH18" s="115"/>
      <c r="BI18" s="146"/>
      <c r="BJ18" s="115"/>
      <c r="BK18" s="115"/>
      <c r="BL18" s="115"/>
      <c r="BM18" s="146"/>
      <c r="BN18" s="115"/>
      <c r="BO18" s="115"/>
      <c r="BP18" s="115"/>
      <c r="BQ18" s="146"/>
      <c r="BR18" s="115"/>
      <c r="BS18" s="115"/>
      <c r="BT18" s="115"/>
      <c r="BU18" s="146"/>
      <c r="BV18" s="115"/>
      <c r="BW18" s="115"/>
      <c r="BX18" s="115"/>
      <c r="BY18" s="146"/>
      <c r="BZ18" s="115"/>
      <c r="CA18" s="115"/>
      <c r="CB18" s="115"/>
      <c r="CC18" s="146"/>
      <c r="CD18" s="115"/>
      <c r="CE18" s="115"/>
      <c r="CF18" s="115"/>
      <c r="CG18" s="146"/>
      <c r="CS18" s="70"/>
      <c r="CT18" s="124"/>
      <c r="CU18" s="124"/>
      <c r="CV18" s="124"/>
      <c r="CW18" s="147"/>
      <c r="CX18" s="147"/>
      <c r="CY18" s="147"/>
      <c r="CZ18" s="147"/>
      <c r="DA18" s="80"/>
      <c r="DB18" s="80"/>
      <c r="DC18" s="80"/>
      <c r="DD18" s="80"/>
    </row>
    <row r="19" spans="1:108" ht="13.5" customHeight="1">
      <c r="A19" s="27"/>
      <c r="B19" s="135" t="s">
        <v>73</v>
      </c>
      <c r="C19" s="143" t="s">
        <v>38</v>
      </c>
      <c r="D19" s="115">
        <f t="shared" si="0"/>
        <v>1</v>
      </c>
      <c r="E19" s="115">
        <f t="shared" si="1"/>
      </c>
      <c r="F19" s="115">
        <f t="shared" si="2"/>
      </c>
      <c r="H19" s="144">
        <f t="shared" si="3"/>
        <v>8</v>
      </c>
      <c r="I19" s="73"/>
      <c r="J19" s="115"/>
      <c r="K19" s="115"/>
      <c r="L19" s="115"/>
      <c r="M19" s="146"/>
      <c r="N19" s="115"/>
      <c r="O19" s="115"/>
      <c r="P19" s="115"/>
      <c r="Q19" s="146"/>
      <c r="R19" s="115"/>
      <c r="S19" s="115"/>
      <c r="T19" s="115"/>
      <c r="U19" s="146"/>
      <c r="V19" s="115"/>
      <c r="W19" s="115"/>
      <c r="X19" s="115"/>
      <c r="Y19" s="146"/>
      <c r="Z19" s="115"/>
      <c r="AA19" s="115"/>
      <c r="AB19" s="115"/>
      <c r="AC19" s="146"/>
      <c r="AD19" s="115"/>
      <c r="AE19" s="115"/>
      <c r="AF19" s="115"/>
      <c r="AG19" s="146"/>
      <c r="AH19" s="115">
        <v>1</v>
      </c>
      <c r="AI19" s="115"/>
      <c r="AJ19" s="115"/>
      <c r="AK19" s="115"/>
      <c r="AL19" s="115"/>
      <c r="AM19" s="115"/>
      <c r="AN19" s="115"/>
      <c r="AO19" s="146"/>
      <c r="AP19" s="115"/>
      <c r="AQ19" s="115"/>
      <c r="AR19" s="115"/>
      <c r="AS19" s="146"/>
      <c r="AT19" s="115"/>
      <c r="AU19" s="115"/>
      <c r="AV19" s="115"/>
      <c r="AW19" s="146"/>
      <c r="AX19" s="115"/>
      <c r="AY19" s="115"/>
      <c r="AZ19" s="115"/>
      <c r="BA19" s="146"/>
      <c r="BB19" s="115"/>
      <c r="BC19" s="115"/>
      <c r="BD19" s="115"/>
      <c r="BE19" s="146"/>
      <c r="BF19" s="115"/>
      <c r="BG19" s="115"/>
      <c r="BH19" s="115"/>
      <c r="BI19" s="146"/>
      <c r="BJ19" s="115"/>
      <c r="BK19" s="115"/>
      <c r="BL19" s="115"/>
      <c r="BM19" s="146"/>
      <c r="BN19" s="115"/>
      <c r="BO19" s="115"/>
      <c r="BP19" s="115"/>
      <c r="BQ19" s="146"/>
      <c r="BR19" s="115"/>
      <c r="BS19" s="115"/>
      <c r="BT19" s="115"/>
      <c r="BU19" s="146"/>
      <c r="BV19" s="115"/>
      <c r="BW19" s="115"/>
      <c r="BX19" s="115"/>
      <c r="BY19" s="146"/>
      <c r="BZ19" s="115"/>
      <c r="CA19" s="115"/>
      <c r="CB19" s="115"/>
      <c r="CC19" s="146"/>
      <c r="CD19" s="115"/>
      <c r="CE19" s="115"/>
      <c r="CF19" s="115"/>
      <c r="CG19" s="146"/>
      <c r="CS19" s="70"/>
      <c r="CT19" s="124"/>
      <c r="CU19" s="124"/>
      <c r="CV19" s="124"/>
      <c r="CW19" s="147"/>
      <c r="CX19" s="147"/>
      <c r="CY19" s="147"/>
      <c r="CZ19" s="147"/>
      <c r="DA19" s="80"/>
      <c r="DB19" s="80"/>
      <c r="DC19" s="80"/>
      <c r="DD19" s="80"/>
    </row>
    <row r="20" spans="1:108" ht="13.5" customHeight="1">
      <c r="A20" s="27"/>
      <c r="B20" s="135" t="s">
        <v>175</v>
      </c>
      <c r="C20" s="179" t="s">
        <v>38</v>
      </c>
      <c r="D20" s="115">
        <f t="shared" si="0"/>
        <v>1</v>
      </c>
      <c r="E20" s="115">
        <f t="shared" si="1"/>
      </c>
      <c r="F20" s="115">
        <f t="shared" si="2"/>
      </c>
      <c r="H20" s="144">
        <f t="shared" si="3"/>
        <v>8</v>
      </c>
      <c r="I20" s="73"/>
      <c r="J20" s="115"/>
      <c r="K20" s="115"/>
      <c r="L20" s="115"/>
      <c r="M20" s="146"/>
      <c r="N20" s="115"/>
      <c r="O20" s="115"/>
      <c r="P20" s="115"/>
      <c r="Q20" s="146"/>
      <c r="R20" s="115"/>
      <c r="S20" s="115"/>
      <c r="T20" s="115"/>
      <c r="U20" s="146"/>
      <c r="V20" s="115"/>
      <c r="W20" s="115"/>
      <c r="X20" s="115"/>
      <c r="Y20" s="146"/>
      <c r="Z20" s="115"/>
      <c r="AA20" s="115"/>
      <c r="AB20" s="115"/>
      <c r="AC20" s="146"/>
      <c r="AD20" s="115"/>
      <c r="AE20" s="115"/>
      <c r="AF20" s="115"/>
      <c r="AG20" s="146"/>
      <c r="AH20" s="115"/>
      <c r="AI20" s="115"/>
      <c r="AJ20" s="115"/>
      <c r="AK20" s="115"/>
      <c r="AL20" s="115"/>
      <c r="AM20" s="115"/>
      <c r="AN20" s="115"/>
      <c r="AO20" s="146"/>
      <c r="AP20" s="115"/>
      <c r="AQ20" s="115"/>
      <c r="AR20" s="115"/>
      <c r="AS20" s="146"/>
      <c r="AT20" s="115"/>
      <c r="AU20" s="115"/>
      <c r="AV20" s="115"/>
      <c r="AW20" s="146"/>
      <c r="AX20" s="115"/>
      <c r="AY20" s="115"/>
      <c r="AZ20" s="115"/>
      <c r="BA20" s="146"/>
      <c r="BB20" s="115"/>
      <c r="BC20" s="115"/>
      <c r="BD20" s="115"/>
      <c r="BE20" s="146"/>
      <c r="BF20" s="115">
        <v>1</v>
      </c>
      <c r="BG20" s="115"/>
      <c r="BH20" s="115"/>
      <c r="BI20" s="146"/>
      <c r="BJ20" s="115"/>
      <c r="BK20" s="115"/>
      <c r="BL20" s="115"/>
      <c r="BM20" s="146"/>
      <c r="BN20" s="115"/>
      <c r="BO20" s="115"/>
      <c r="BP20" s="115"/>
      <c r="BQ20" s="146"/>
      <c r="BR20" s="115"/>
      <c r="BS20" s="115"/>
      <c r="BT20" s="115"/>
      <c r="BU20" s="146"/>
      <c r="BV20" s="115"/>
      <c r="BW20" s="115"/>
      <c r="BX20" s="115"/>
      <c r="BY20" s="146"/>
      <c r="BZ20" s="115"/>
      <c r="CA20" s="115"/>
      <c r="CB20" s="115"/>
      <c r="CC20" s="146"/>
      <c r="CD20" s="115"/>
      <c r="CE20" s="115"/>
      <c r="CF20" s="115"/>
      <c r="CG20" s="146"/>
      <c r="CS20" s="70"/>
      <c r="CT20" s="124"/>
      <c r="CU20" s="124"/>
      <c r="CV20" s="124"/>
      <c r="CW20" s="147"/>
      <c r="CX20" s="147"/>
      <c r="CY20" s="147"/>
      <c r="CZ20" s="147"/>
      <c r="DA20" s="80"/>
      <c r="DB20" s="80"/>
      <c r="DC20" s="80"/>
      <c r="DD20" s="80"/>
    </row>
    <row r="21" spans="1:108" ht="13.5" customHeight="1">
      <c r="A21" s="27"/>
      <c r="B21" s="135" t="s">
        <v>152</v>
      </c>
      <c r="C21" s="143" t="s">
        <v>38</v>
      </c>
      <c r="D21" s="115">
        <f t="shared" si="0"/>
        <v>1</v>
      </c>
      <c r="E21" s="115">
        <f t="shared" si="1"/>
      </c>
      <c r="F21" s="115">
        <f t="shared" si="2"/>
      </c>
      <c r="H21" s="144">
        <f t="shared" si="3"/>
        <v>8</v>
      </c>
      <c r="I21" s="73"/>
      <c r="J21" s="115"/>
      <c r="K21" s="115"/>
      <c r="L21" s="115"/>
      <c r="M21" s="146"/>
      <c r="N21" s="115"/>
      <c r="O21" s="115"/>
      <c r="P21" s="115"/>
      <c r="Q21" s="146"/>
      <c r="R21" s="115"/>
      <c r="S21" s="115"/>
      <c r="T21" s="115"/>
      <c r="U21" s="146"/>
      <c r="V21" s="115"/>
      <c r="W21" s="115"/>
      <c r="X21" s="115"/>
      <c r="Y21" s="146"/>
      <c r="Z21" s="115"/>
      <c r="AA21" s="115"/>
      <c r="AB21" s="115"/>
      <c r="AC21" s="146"/>
      <c r="AD21" s="115"/>
      <c r="AE21" s="115"/>
      <c r="AF21" s="115"/>
      <c r="AG21" s="146"/>
      <c r="AH21" s="115"/>
      <c r="AI21" s="115"/>
      <c r="AJ21" s="115"/>
      <c r="AK21" s="115"/>
      <c r="AL21" s="115"/>
      <c r="AM21" s="115"/>
      <c r="AN21" s="115"/>
      <c r="AO21" s="146"/>
      <c r="AP21" s="115"/>
      <c r="AQ21" s="115"/>
      <c r="AR21" s="115"/>
      <c r="AS21" s="146"/>
      <c r="AT21" s="115">
        <v>1</v>
      </c>
      <c r="AU21" s="115"/>
      <c r="AV21" s="115"/>
      <c r="AW21" s="146"/>
      <c r="AX21" s="115"/>
      <c r="AY21" s="115"/>
      <c r="AZ21" s="115"/>
      <c r="BA21" s="146"/>
      <c r="BB21" s="115"/>
      <c r="BC21" s="115"/>
      <c r="BD21" s="115"/>
      <c r="BE21" s="146"/>
      <c r="BF21" s="115"/>
      <c r="BG21" s="115"/>
      <c r="BH21" s="115"/>
      <c r="BI21" s="146"/>
      <c r="BJ21" s="115"/>
      <c r="BK21" s="115"/>
      <c r="BL21" s="115"/>
      <c r="BM21" s="146"/>
      <c r="BN21" s="115"/>
      <c r="BO21" s="115"/>
      <c r="BP21" s="115"/>
      <c r="BQ21" s="146"/>
      <c r="BR21" s="115"/>
      <c r="BS21" s="115"/>
      <c r="BT21" s="115"/>
      <c r="BU21" s="146"/>
      <c r="BV21" s="115"/>
      <c r="BW21" s="115"/>
      <c r="BX21" s="115"/>
      <c r="BY21" s="146"/>
      <c r="BZ21" s="115"/>
      <c r="CA21" s="115"/>
      <c r="CB21" s="115"/>
      <c r="CC21" s="146"/>
      <c r="CD21" s="115"/>
      <c r="CE21" s="115"/>
      <c r="CF21" s="115"/>
      <c r="CG21" s="146"/>
      <c r="CS21" s="70"/>
      <c r="CT21" s="124"/>
      <c r="CU21" s="124"/>
      <c r="CV21" s="124"/>
      <c r="CW21" s="147"/>
      <c r="CX21" s="147"/>
      <c r="CY21" s="147"/>
      <c r="CZ21" s="147"/>
      <c r="DA21" s="80"/>
      <c r="DB21" s="80"/>
      <c r="DC21" s="80"/>
      <c r="DD21" s="80"/>
    </row>
    <row r="22" spans="1:108" ht="13.5" customHeight="1">
      <c r="A22" s="27"/>
      <c r="B22" s="135" t="s">
        <v>169</v>
      </c>
      <c r="C22" s="143" t="s">
        <v>34</v>
      </c>
      <c r="D22" s="115">
        <f t="shared" si="0"/>
        <v>1</v>
      </c>
      <c r="E22" s="115">
        <f t="shared" si="1"/>
      </c>
      <c r="F22" s="115">
        <f t="shared" si="2"/>
      </c>
      <c r="H22" s="144">
        <f t="shared" si="3"/>
        <v>8</v>
      </c>
      <c r="I22" s="73"/>
      <c r="J22" s="115"/>
      <c r="K22" s="115"/>
      <c r="L22" s="115"/>
      <c r="M22" s="146"/>
      <c r="N22" s="115"/>
      <c r="O22" s="115"/>
      <c r="P22" s="115"/>
      <c r="Q22" s="146"/>
      <c r="R22" s="115"/>
      <c r="S22" s="115"/>
      <c r="T22" s="115"/>
      <c r="U22" s="146"/>
      <c r="V22" s="115"/>
      <c r="W22" s="115"/>
      <c r="X22" s="115"/>
      <c r="Y22" s="146"/>
      <c r="Z22" s="115"/>
      <c r="AA22" s="115"/>
      <c r="AB22" s="115"/>
      <c r="AC22" s="146"/>
      <c r="AD22" s="115"/>
      <c r="AE22" s="115"/>
      <c r="AF22" s="115"/>
      <c r="AG22" s="146"/>
      <c r="AH22" s="115"/>
      <c r="AI22" s="115"/>
      <c r="AJ22" s="115"/>
      <c r="AK22" s="115"/>
      <c r="AL22" s="115"/>
      <c r="AM22" s="115"/>
      <c r="AN22" s="115"/>
      <c r="AO22" s="146"/>
      <c r="AP22" s="115">
        <v>1</v>
      </c>
      <c r="AQ22" s="115"/>
      <c r="AR22" s="115"/>
      <c r="AS22" s="146"/>
      <c r="AT22" s="115"/>
      <c r="AU22" s="115"/>
      <c r="AV22" s="115"/>
      <c r="AW22" s="146"/>
      <c r="AX22" s="115"/>
      <c r="AY22" s="115"/>
      <c r="AZ22" s="115"/>
      <c r="BA22" s="146"/>
      <c r="BB22" s="115"/>
      <c r="BC22" s="115"/>
      <c r="BD22" s="115"/>
      <c r="BE22" s="146"/>
      <c r="BF22" s="115"/>
      <c r="BG22" s="115"/>
      <c r="BH22" s="115"/>
      <c r="BI22" s="146"/>
      <c r="BJ22" s="115"/>
      <c r="BK22" s="115"/>
      <c r="BL22" s="115"/>
      <c r="BM22" s="146"/>
      <c r="BN22" s="115"/>
      <c r="BO22" s="115"/>
      <c r="BP22" s="115"/>
      <c r="BQ22" s="146"/>
      <c r="BR22" s="115"/>
      <c r="BS22" s="115"/>
      <c r="BT22" s="115"/>
      <c r="BU22" s="146"/>
      <c r="BV22" s="115"/>
      <c r="BW22" s="115"/>
      <c r="BX22" s="115"/>
      <c r="BY22" s="146"/>
      <c r="BZ22" s="115"/>
      <c r="CA22" s="115"/>
      <c r="CB22" s="115"/>
      <c r="CC22" s="146"/>
      <c r="CD22" s="115"/>
      <c r="CE22" s="115"/>
      <c r="CF22" s="115"/>
      <c r="CG22" s="146"/>
      <c r="CS22" s="70"/>
      <c r="CT22" s="124"/>
      <c r="CU22" s="124"/>
      <c r="CV22" s="124"/>
      <c r="CW22" s="147"/>
      <c r="CX22" s="147"/>
      <c r="CY22" s="147"/>
      <c r="CZ22" s="147"/>
      <c r="DA22" s="80"/>
      <c r="DB22" s="80"/>
      <c r="DC22" s="80"/>
      <c r="DD22" s="80"/>
    </row>
    <row r="23" spans="1:108" ht="13.5" customHeight="1">
      <c r="A23" s="27"/>
      <c r="B23" s="135" t="s">
        <v>155</v>
      </c>
      <c r="C23" s="143" t="s">
        <v>38</v>
      </c>
      <c r="D23" s="115">
        <f t="shared" si="0"/>
        <v>1</v>
      </c>
      <c r="E23" s="115">
        <f t="shared" si="1"/>
      </c>
      <c r="F23" s="115">
        <f t="shared" si="2"/>
      </c>
      <c r="H23" s="144">
        <f t="shared" si="3"/>
        <v>8</v>
      </c>
      <c r="I23" s="73"/>
      <c r="J23" s="115"/>
      <c r="K23" s="115"/>
      <c r="L23" s="115"/>
      <c r="M23" s="146"/>
      <c r="N23" s="115">
        <v>1</v>
      </c>
      <c r="O23" s="115"/>
      <c r="P23" s="115"/>
      <c r="Q23" s="146"/>
      <c r="R23" s="115"/>
      <c r="S23" s="115"/>
      <c r="T23" s="115"/>
      <c r="U23" s="146"/>
      <c r="V23" s="115"/>
      <c r="W23" s="115"/>
      <c r="X23" s="115"/>
      <c r="Y23" s="146"/>
      <c r="Z23" s="115"/>
      <c r="AA23" s="115"/>
      <c r="AB23" s="115"/>
      <c r="AC23" s="146"/>
      <c r="AD23" s="115"/>
      <c r="AE23" s="115"/>
      <c r="AF23" s="115"/>
      <c r="AG23" s="146"/>
      <c r="AH23" s="115"/>
      <c r="AI23" s="115"/>
      <c r="AJ23" s="115"/>
      <c r="AK23" s="115"/>
      <c r="AL23" s="115"/>
      <c r="AM23" s="115"/>
      <c r="AN23" s="115"/>
      <c r="AO23" s="146"/>
      <c r="AP23" s="115"/>
      <c r="AQ23" s="115"/>
      <c r="AR23" s="115"/>
      <c r="AS23" s="146"/>
      <c r="AT23" s="115"/>
      <c r="AU23" s="115"/>
      <c r="AV23" s="115"/>
      <c r="AW23" s="146"/>
      <c r="AX23" s="115"/>
      <c r="AY23" s="115"/>
      <c r="AZ23" s="115"/>
      <c r="BA23" s="146"/>
      <c r="BB23" s="115"/>
      <c r="BC23" s="115"/>
      <c r="BD23" s="115"/>
      <c r="BE23" s="146"/>
      <c r="BF23" s="115"/>
      <c r="BG23" s="115"/>
      <c r="BH23" s="115"/>
      <c r="BI23" s="146"/>
      <c r="BJ23" s="115"/>
      <c r="BK23" s="115"/>
      <c r="BL23" s="115"/>
      <c r="BM23" s="146"/>
      <c r="BN23" s="115"/>
      <c r="BO23" s="115"/>
      <c r="BP23" s="115"/>
      <c r="BQ23" s="146"/>
      <c r="BR23" s="115"/>
      <c r="BS23" s="115"/>
      <c r="BT23" s="115"/>
      <c r="BU23" s="146"/>
      <c r="BV23" s="115"/>
      <c r="BW23" s="115"/>
      <c r="BX23" s="115"/>
      <c r="BY23" s="146"/>
      <c r="BZ23" s="115"/>
      <c r="CA23" s="115"/>
      <c r="CB23" s="115"/>
      <c r="CC23" s="146"/>
      <c r="CD23" s="115"/>
      <c r="CE23" s="115"/>
      <c r="CF23" s="115"/>
      <c r="CG23" s="146"/>
      <c r="CS23" s="70"/>
      <c r="CT23" s="124"/>
      <c r="CU23" s="124"/>
      <c r="CV23" s="124"/>
      <c r="CW23" s="147"/>
      <c r="CX23" s="147"/>
      <c r="CY23" s="147"/>
      <c r="CZ23" s="147"/>
      <c r="DA23" s="80"/>
      <c r="DB23" s="80"/>
      <c r="DC23" s="80"/>
      <c r="DD23" s="80"/>
    </row>
    <row r="24" spans="1:108" ht="13.5" customHeight="1">
      <c r="A24" s="27"/>
      <c r="B24" s="135" t="s">
        <v>182</v>
      </c>
      <c r="C24" s="181"/>
      <c r="D24" s="115">
        <f t="shared" si="0"/>
        <v>1</v>
      </c>
      <c r="E24" s="115">
        <f t="shared" si="1"/>
      </c>
      <c r="F24" s="115">
        <f t="shared" si="2"/>
      </c>
      <c r="H24" s="144">
        <f t="shared" si="3"/>
        <v>8</v>
      </c>
      <c r="I24" s="73"/>
      <c r="J24" s="115"/>
      <c r="K24" s="115"/>
      <c r="L24" s="115"/>
      <c r="M24" s="146"/>
      <c r="N24" s="115"/>
      <c r="O24" s="115"/>
      <c r="P24" s="115"/>
      <c r="Q24" s="146"/>
      <c r="R24" s="115"/>
      <c r="S24" s="115"/>
      <c r="T24" s="115"/>
      <c r="U24" s="146"/>
      <c r="V24" s="115"/>
      <c r="W24" s="115"/>
      <c r="X24" s="115"/>
      <c r="Y24" s="146"/>
      <c r="Z24" s="115"/>
      <c r="AA24" s="115"/>
      <c r="AB24" s="115"/>
      <c r="AC24" s="146"/>
      <c r="AD24" s="115"/>
      <c r="AE24" s="115"/>
      <c r="AF24" s="115"/>
      <c r="AG24" s="146"/>
      <c r="AH24" s="115"/>
      <c r="AI24" s="115"/>
      <c r="AJ24" s="115"/>
      <c r="AK24" s="115"/>
      <c r="AL24" s="115"/>
      <c r="AM24" s="115"/>
      <c r="AN24" s="115"/>
      <c r="AO24" s="146"/>
      <c r="AP24" s="115"/>
      <c r="AQ24" s="115"/>
      <c r="AR24" s="115"/>
      <c r="AS24" s="146"/>
      <c r="AT24" s="115"/>
      <c r="AU24" s="115"/>
      <c r="AV24" s="115"/>
      <c r="AW24" s="146"/>
      <c r="AX24" s="115"/>
      <c r="AY24" s="115"/>
      <c r="AZ24" s="115"/>
      <c r="BA24" s="146"/>
      <c r="BB24" s="115"/>
      <c r="BC24" s="115"/>
      <c r="BD24" s="115"/>
      <c r="BE24" s="146"/>
      <c r="BF24" s="115"/>
      <c r="BG24" s="115"/>
      <c r="BH24" s="115"/>
      <c r="BI24" s="146"/>
      <c r="BJ24" s="115"/>
      <c r="BK24" s="115"/>
      <c r="BL24" s="115"/>
      <c r="BM24" s="146"/>
      <c r="BN24" s="115"/>
      <c r="BO24" s="115"/>
      <c r="BP24" s="115"/>
      <c r="BQ24" s="146"/>
      <c r="BR24" s="115"/>
      <c r="BS24" s="115"/>
      <c r="BT24" s="115"/>
      <c r="BU24" s="146"/>
      <c r="BV24" s="115"/>
      <c r="BW24" s="115"/>
      <c r="BX24" s="115"/>
      <c r="BY24" s="146"/>
      <c r="BZ24" s="115"/>
      <c r="CA24" s="115"/>
      <c r="CB24" s="115"/>
      <c r="CC24" s="146"/>
      <c r="CD24" s="115">
        <v>1</v>
      </c>
      <c r="CE24" s="115"/>
      <c r="CF24" s="115"/>
      <c r="CG24" s="146"/>
      <c r="CS24" s="70"/>
      <c r="CT24" s="124"/>
      <c r="CU24" s="124"/>
      <c r="CV24" s="124"/>
      <c r="CW24" s="147"/>
      <c r="CX24" s="147"/>
      <c r="CY24" s="147"/>
      <c r="CZ24" s="147"/>
      <c r="DA24" s="80"/>
      <c r="DB24" s="80"/>
      <c r="DC24" s="80"/>
      <c r="DD24" s="80"/>
    </row>
    <row r="25" spans="1:108" ht="13.5" customHeight="1">
      <c r="A25" s="27"/>
      <c r="B25" s="135" t="s">
        <v>146</v>
      </c>
      <c r="C25" s="143" t="s">
        <v>38</v>
      </c>
      <c r="D25" s="115">
        <f t="shared" si="0"/>
        <v>1</v>
      </c>
      <c r="E25" s="115">
        <f t="shared" si="1"/>
      </c>
      <c r="F25" s="115">
        <f t="shared" si="2"/>
      </c>
      <c r="H25" s="144">
        <f t="shared" si="3"/>
        <v>8</v>
      </c>
      <c r="I25" s="73"/>
      <c r="J25" s="115"/>
      <c r="K25" s="115"/>
      <c r="L25" s="115"/>
      <c r="M25" s="146"/>
      <c r="N25" s="115"/>
      <c r="O25" s="115"/>
      <c r="P25" s="115"/>
      <c r="Q25" s="146"/>
      <c r="R25" s="115"/>
      <c r="S25" s="115"/>
      <c r="T25" s="115"/>
      <c r="U25" s="146"/>
      <c r="V25" s="115"/>
      <c r="W25" s="115"/>
      <c r="X25" s="115"/>
      <c r="Y25" s="146"/>
      <c r="Z25" s="115"/>
      <c r="AA25" s="115"/>
      <c r="AB25" s="115"/>
      <c r="AC25" s="146"/>
      <c r="AD25" s="115"/>
      <c r="AE25" s="115"/>
      <c r="AF25" s="115"/>
      <c r="AG25" s="146"/>
      <c r="AH25" s="115"/>
      <c r="AI25" s="115"/>
      <c r="AJ25" s="115"/>
      <c r="AK25" s="115"/>
      <c r="AL25" s="115"/>
      <c r="AM25" s="115"/>
      <c r="AN25" s="115"/>
      <c r="AO25" s="146"/>
      <c r="AP25" s="115"/>
      <c r="AQ25" s="115"/>
      <c r="AR25" s="115"/>
      <c r="AS25" s="146"/>
      <c r="AT25" s="115"/>
      <c r="AU25" s="115"/>
      <c r="AV25" s="115"/>
      <c r="AW25" s="146"/>
      <c r="AX25" s="115"/>
      <c r="AY25" s="115"/>
      <c r="AZ25" s="115"/>
      <c r="BA25" s="146"/>
      <c r="BB25" s="115"/>
      <c r="BC25" s="115"/>
      <c r="BD25" s="115"/>
      <c r="BE25" s="146"/>
      <c r="BF25" s="115"/>
      <c r="BG25" s="115"/>
      <c r="BH25" s="115"/>
      <c r="BI25" s="146"/>
      <c r="BJ25" s="115">
        <v>1</v>
      </c>
      <c r="BK25" s="115"/>
      <c r="BL25" s="115"/>
      <c r="BM25" s="146"/>
      <c r="BN25" s="115"/>
      <c r="BO25" s="115"/>
      <c r="BP25" s="115"/>
      <c r="BQ25" s="146"/>
      <c r="BR25" s="115"/>
      <c r="BS25" s="115"/>
      <c r="BT25" s="115"/>
      <c r="BU25" s="146"/>
      <c r="BV25" s="115"/>
      <c r="BW25" s="115"/>
      <c r="BX25" s="115"/>
      <c r="BY25" s="146"/>
      <c r="BZ25" s="115"/>
      <c r="CA25" s="115"/>
      <c r="CB25" s="115"/>
      <c r="CC25" s="146"/>
      <c r="CD25" s="115"/>
      <c r="CE25" s="115"/>
      <c r="CF25" s="115"/>
      <c r="CG25" s="146"/>
      <c r="CS25" s="70"/>
      <c r="CT25" s="124"/>
      <c r="CU25" s="124"/>
      <c r="CV25" s="124"/>
      <c r="CW25" s="147"/>
      <c r="CX25" s="147"/>
      <c r="CY25" s="147"/>
      <c r="CZ25" s="147"/>
      <c r="DA25" s="80"/>
      <c r="DB25" s="80"/>
      <c r="DC25" s="80"/>
      <c r="DD25" s="80"/>
    </row>
    <row r="26" spans="1:108" ht="13.5" customHeight="1">
      <c r="A26" s="27"/>
      <c r="B26" s="135" t="s">
        <v>179</v>
      </c>
      <c r="C26" s="179" t="s">
        <v>34</v>
      </c>
      <c r="D26" s="115">
        <f t="shared" si="0"/>
        <v>1</v>
      </c>
      <c r="E26" s="115">
        <f t="shared" si="1"/>
      </c>
      <c r="F26" s="115">
        <f t="shared" si="2"/>
      </c>
      <c r="H26" s="144">
        <f t="shared" si="3"/>
        <v>8</v>
      </c>
      <c r="I26" s="73"/>
      <c r="J26" s="115"/>
      <c r="K26" s="115"/>
      <c r="L26" s="115"/>
      <c r="M26" s="146"/>
      <c r="N26" s="115"/>
      <c r="O26" s="115"/>
      <c r="P26" s="115"/>
      <c r="Q26" s="146"/>
      <c r="R26" s="115"/>
      <c r="S26" s="115"/>
      <c r="T26" s="115"/>
      <c r="U26" s="146"/>
      <c r="V26" s="115"/>
      <c r="W26" s="115"/>
      <c r="X26" s="115"/>
      <c r="Y26" s="146"/>
      <c r="Z26" s="115"/>
      <c r="AA26" s="115"/>
      <c r="AB26" s="115"/>
      <c r="AC26" s="146"/>
      <c r="AD26" s="115"/>
      <c r="AE26" s="115"/>
      <c r="AF26" s="115"/>
      <c r="AG26" s="146"/>
      <c r="AH26" s="115"/>
      <c r="AI26" s="115"/>
      <c r="AJ26" s="115"/>
      <c r="AK26" s="115"/>
      <c r="AL26" s="115"/>
      <c r="AM26" s="115"/>
      <c r="AN26" s="115"/>
      <c r="AO26" s="146"/>
      <c r="AP26" s="115"/>
      <c r="AQ26" s="115"/>
      <c r="AR26" s="115"/>
      <c r="AS26" s="146"/>
      <c r="AT26" s="115"/>
      <c r="AU26" s="115"/>
      <c r="AV26" s="115"/>
      <c r="AW26" s="146"/>
      <c r="AX26" s="115"/>
      <c r="AY26" s="115"/>
      <c r="AZ26" s="115"/>
      <c r="BA26" s="146"/>
      <c r="BB26" s="115"/>
      <c r="BC26" s="115"/>
      <c r="BD26" s="115"/>
      <c r="BE26" s="146"/>
      <c r="BF26" s="115"/>
      <c r="BG26" s="115"/>
      <c r="BH26" s="115"/>
      <c r="BI26" s="146"/>
      <c r="BJ26" s="115"/>
      <c r="BK26" s="115"/>
      <c r="BL26" s="115"/>
      <c r="BM26" s="146"/>
      <c r="BN26" s="115">
        <v>1</v>
      </c>
      <c r="BO26" s="115"/>
      <c r="BP26" s="115"/>
      <c r="BQ26" s="146"/>
      <c r="BR26" s="115"/>
      <c r="BS26" s="115"/>
      <c r="BT26" s="115"/>
      <c r="BU26" s="146"/>
      <c r="BV26" s="115"/>
      <c r="BW26" s="115"/>
      <c r="BX26" s="115"/>
      <c r="BY26" s="146"/>
      <c r="BZ26" s="115"/>
      <c r="CA26" s="115"/>
      <c r="CB26" s="115"/>
      <c r="CC26" s="146"/>
      <c r="CD26" s="115"/>
      <c r="CE26" s="115"/>
      <c r="CF26" s="115"/>
      <c r="CG26" s="146"/>
      <c r="CS26" s="70"/>
      <c r="CT26" s="124"/>
      <c r="CU26" s="124"/>
      <c r="CV26" s="124"/>
      <c r="CW26" s="147"/>
      <c r="CX26" s="147"/>
      <c r="CY26" s="147"/>
      <c r="CZ26" s="147"/>
      <c r="DA26" s="80"/>
      <c r="DB26" s="80"/>
      <c r="DC26" s="80"/>
      <c r="DD26" s="80"/>
    </row>
    <row r="27" spans="2:108" ht="13.5" customHeight="1">
      <c r="B27" s="43"/>
      <c r="C27" s="148" t="s">
        <v>90</v>
      </c>
      <c r="D27" s="42">
        <f>IF(SUM(D4:D26)&lt;1,"",SUM(D4:D26))</f>
        <v>64</v>
      </c>
      <c r="E27" s="42">
        <f>IF(SUM(E4:E26)&lt;1,"",SUM(E4:E26))</f>
        <v>6</v>
      </c>
      <c r="F27" s="42">
        <f>IF(SUM(F4:F26)&lt;1,"",SUM(F4:F26))</f>
      </c>
      <c r="H27" s="149"/>
      <c r="I27" s="73"/>
      <c r="J27" s="150">
        <f>IF(SUM(J4:J26)&lt;1,"-",SUM(J4:J26))</f>
        <v>4</v>
      </c>
      <c r="K27" s="150">
        <f>IF(SUM(K4:K26)&lt;1,"-",SUM(K4:K26))</f>
        <v>1</v>
      </c>
      <c r="L27" s="150" t="str">
        <f>IF(SUM(L4:L26)&lt;1,"-",SUM(L4:L26))</f>
        <v>-</v>
      </c>
      <c r="M27" s="151"/>
      <c r="N27" s="150">
        <f>IF(SUM(N4:N26)&lt;1,"-",SUM(N4:N26))</f>
        <v>3</v>
      </c>
      <c r="O27" s="150" t="str">
        <f>IF(SUM(O4:O26)&lt;1,"-",SUM(O4:O26))</f>
        <v>-</v>
      </c>
      <c r="P27" s="150" t="str">
        <f>IF(SUM(P4:P26)&lt;1,"-",SUM(P4:P26))</f>
        <v>-</v>
      </c>
      <c r="Q27" s="151"/>
      <c r="R27" s="150" t="str">
        <f>IF(SUM(R4:R26)&lt;1,"-",SUM(R4:R26))</f>
        <v>-</v>
      </c>
      <c r="S27" s="150" t="str">
        <f>IF(SUM(S4:S26)&lt;1,"-",SUM(S4:S26))</f>
        <v>-</v>
      </c>
      <c r="T27" s="150" t="str">
        <f>IF(SUM(T4:T26)&lt;1,"-",SUM(T4:T26))</f>
        <v>-</v>
      </c>
      <c r="U27" s="151"/>
      <c r="V27" s="150">
        <f>IF(SUM(V4:V26)&lt;1,"-",SUM(V4:V26))</f>
        <v>3</v>
      </c>
      <c r="W27" s="150">
        <f>IF(SUM(W4:W26)&lt;1,"-",SUM(W4:W26))</f>
        <v>1</v>
      </c>
      <c r="X27" s="150" t="str">
        <f>IF(SUM(X4:X26)&lt;1,"-",SUM(X4:X26))</f>
        <v>-</v>
      </c>
      <c r="Y27" s="151"/>
      <c r="Z27" s="150">
        <f>IF(SUM(Z4:Z26)&lt;1,"-",SUM(Z4:Z26))</f>
        <v>5</v>
      </c>
      <c r="AA27" s="150" t="str">
        <f>IF(SUM(AA4:AA26)&lt;1,"-",SUM(AA4:AA26))</f>
        <v>-</v>
      </c>
      <c r="AB27" s="150" t="str">
        <f>IF(SUM(AB4:AB26)&lt;1,"-",SUM(AB4:AB26))</f>
        <v>-</v>
      </c>
      <c r="AC27" s="151"/>
      <c r="AD27" s="150">
        <f>IF(SUM(AD4:AD26)&lt;1,"-",SUM(AD4:AD26))</f>
        <v>4</v>
      </c>
      <c r="AE27" s="150" t="str">
        <f>IF(SUM(AE4:AE26)&lt;1,"-",SUM(AE4:AE26))</f>
        <v>-</v>
      </c>
      <c r="AF27" s="150" t="str">
        <f>IF(SUM(AF4:AF26)&lt;1,"-",SUM(AF4:AF26))</f>
        <v>-</v>
      </c>
      <c r="AG27" s="151"/>
      <c r="AH27" s="150">
        <f>IF(SUM(AH4:AH26)&lt;1,"-",SUM(AH4:AH26))</f>
        <v>5</v>
      </c>
      <c r="AI27" s="150" t="str">
        <f>IF(SUM(AI4:AI26)&lt;1,"-",SUM(AI4:AI26))</f>
        <v>-</v>
      </c>
      <c r="AJ27" s="150" t="str">
        <f>IF(SUM(AJ4:AJ26)&lt;1,"-",SUM(AJ4:AJ26))</f>
        <v>-</v>
      </c>
      <c r="AK27" s="150"/>
      <c r="AL27" s="150">
        <f>IF(SUM(AL4:AL26)&lt;1,"-",SUM(AL4:AL26))</f>
        <v>3</v>
      </c>
      <c r="AM27" s="150" t="str">
        <f>IF(SUM(AM4:AM26)&lt;1,"-",SUM(AM4:AM26))</f>
        <v>-</v>
      </c>
      <c r="AN27" s="150" t="str">
        <f>IF(SUM(AN4:AN26)&lt;1,"-",SUM(AN4:AN26))</f>
        <v>-</v>
      </c>
      <c r="AO27" s="151"/>
      <c r="AP27" s="150">
        <f>IF(SUM(AP4:AP26)&lt;1,"-",SUM(AP4:AP26))</f>
        <v>3</v>
      </c>
      <c r="AQ27" s="150" t="str">
        <f>IF(SUM(AQ4:AQ26)&lt;1,"-",SUM(AQ4:AQ26))</f>
        <v>-</v>
      </c>
      <c r="AR27" s="150" t="str">
        <f>IF(SUM(AR4:AR26)&lt;1,"-",SUM(AR4:AR26))</f>
        <v>-</v>
      </c>
      <c r="AS27" s="151"/>
      <c r="AT27" s="150">
        <f>IF(SUM(AT4:AT26)&lt;1,"-",SUM(AT4:AT26))</f>
        <v>3</v>
      </c>
      <c r="AU27" s="150" t="str">
        <f>IF(SUM(AU4:AU26)&lt;1,"-",SUM(AU4:AU26))</f>
        <v>-</v>
      </c>
      <c r="AV27" s="150" t="str">
        <f>IF(SUM(AV4:AV26)&lt;1,"-",SUM(AV4:AV26))</f>
        <v>-</v>
      </c>
      <c r="AW27" s="151"/>
      <c r="AX27" s="150">
        <f>IF(SUM(AX4:AX26)&lt;1,"-",SUM(AX4:AX26))</f>
        <v>3</v>
      </c>
      <c r="AY27" s="150" t="str">
        <f>IF(SUM(AY4:AY26)&lt;1,"-",SUM(AY4:AY26))</f>
        <v>-</v>
      </c>
      <c r="AZ27" s="150" t="str">
        <f>IF(SUM(AZ4:AZ26)&lt;1,"-",SUM(AZ4:AZ26))</f>
        <v>-</v>
      </c>
      <c r="BA27" s="151"/>
      <c r="BB27" s="150">
        <f>IF(SUM(BB4:BB26)&lt;1,"-",SUM(BB4:BB26))</f>
        <v>3</v>
      </c>
      <c r="BC27" s="150" t="str">
        <f>IF(SUM(BC4:BC26)&lt;1,"-",SUM(BC4:BC26))</f>
        <v>-</v>
      </c>
      <c r="BD27" s="150" t="str">
        <f>IF(SUM(BD4:BD26)&lt;1,"-",SUM(BD4:BD26))</f>
        <v>-</v>
      </c>
      <c r="BE27" s="151"/>
      <c r="BF27" s="150">
        <f>IF(SUM(BF4:BF26)&lt;1,"-",SUM(BF4:BF26))</f>
        <v>3</v>
      </c>
      <c r="BG27" s="150" t="str">
        <f>IF(SUM(BG4:BG26)&lt;1,"-",SUM(BG4:BG26))</f>
        <v>-</v>
      </c>
      <c r="BH27" s="150" t="str">
        <f>IF(SUM(BH4:BH26)&lt;1,"-",SUM(BH4:BH26))</f>
        <v>-</v>
      </c>
      <c r="BI27" s="151"/>
      <c r="BJ27" s="150">
        <f>IF(SUM(BJ4:BJ26)&lt;1,"-",SUM(BJ4:BJ26))</f>
        <v>4</v>
      </c>
      <c r="BK27" s="150" t="str">
        <f>IF(SUM(BK4:BK26)&lt;1,"-",SUM(BK4:BK26))</f>
        <v>-</v>
      </c>
      <c r="BL27" s="150" t="str">
        <f>IF(SUM(BL4:BL26)&lt;1,"-",SUM(BL4:BL26))</f>
        <v>-</v>
      </c>
      <c r="BM27" s="151"/>
      <c r="BN27" s="150">
        <f>IF(SUM(BN4:BN26)&lt;1,"-",SUM(BN4:BN26))</f>
        <v>5</v>
      </c>
      <c r="BO27" s="150" t="str">
        <f>IF(SUM(BO4:BO26)&lt;1,"-",SUM(BO4:BO26))</f>
        <v>-</v>
      </c>
      <c r="BP27" s="150" t="str">
        <f>IF(SUM(BP4:BP26)&lt;1,"-",SUM(BP4:BP26))</f>
        <v>-</v>
      </c>
      <c r="BQ27" s="151"/>
      <c r="BR27" s="150">
        <f>IF(SUM(BR4:BR26)&lt;1,"-",SUM(BR4:BR26))</f>
        <v>1</v>
      </c>
      <c r="BS27" s="150" t="str">
        <f>IF(SUM(BS4:BS26)&lt;1,"-",SUM(BS4:BS26))</f>
        <v>-</v>
      </c>
      <c r="BT27" s="150" t="str">
        <f>IF(SUM(BT4:BT26)&lt;1,"-",SUM(BT4:BT26))</f>
        <v>-</v>
      </c>
      <c r="BU27" s="151"/>
      <c r="BV27" s="150">
        <f>IF(SUM(BV4:BV26)&lt;1,"-",SUM(BV4:BV26))</f>
        <v>1</v>
      </c>
      <c r="BW27" s="150">
        <f>IF(SUM(BW4:BW26)&lt;1,"-",SUM(BW4:BW26))</f>
        <v>2</v>
      </c>
      <c r="BX27" s="150" t="str">
        <f>IF(SUM(BX4:BX26)&lt;1,"-",SUM(BX4:BX26))</f>
        <v>-</v>
      </c>
      <c r="BY27" s="151"/>
      <c r="BZ27" s="150">
        <f>IF(SUM(BZ4:BZ26)&lt;1,"-",SUM(BZ4:BZ26))</f>
        <v>3</v>
      </c>
      <c r="CA27" s="150">
        <f>IF(SUM(CA4:CA26)&lt;1,"-",SUM(CA4:CA26))</f>
        <v>2</v>
      </c>
      <c r="CB27" s="150" t="str">
        <f>IF(SUM(CB4:CB26)&lt;1,"-",SUM(CB4:CB26))</f>
        <v>-</v>
      </c>
      <c r="CC27" s="151"/>
      <c r="CD27" s="150">
        <f>IF(SUM(CD4:CD26)&lt;1,"-",SUM(CD4:CD26))</f>
        <v>8</v>
      </c>
      <c r="CE27" s="150" t="str">
        <f>IF(SUM(CE4:CE26)&lt;1,"-",SUM(CE4:CE26))</f>
        <v>-</v>
      </c>
      <c r="CF27" s="150" t="str">
        <f>IF(SUM(CF4:CF26)&lt;1,"-",SUM(CF4:CF26))</f>
        <v>-</v>
      </c>
      <c r="CG27" s="151"/>
      <c r="CS27" s="110"/>
      <c r="CT27" s="124"/>
      <c r="CU27" s="124"/>
      <c r="CV27" s="124"/>
      <c r="CW27" s="152"/>
      <c r="CX27" s="152"/>
      <c r="CY27" s="147"/>
      <c r="CZ27" s="152"/>
      <c r="DA27" s="80"/>
      <c r="DB27" s="80"/>
      <c r="DC27" s="80"/>
      <c r="DD27" s="80"/>
    </row>
    <row r="28" spans="13:84" ht="13.5" customHeight="1">
      <c r="M28" s="91"/>
      <c r="Q28" s="91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BR28" s="9"/>
      <c r="BS28" s="9"/>
      <c r="BT28" s="9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</row>
    <row r="29" spans="2:84" ht="13.5" customHeight="1">
      <c r="B29" s="75" t="s">
        <v>91</v>
      </c>
      <c r="C29" s="80"/>
      <c r="M29" s="91"/>
      <c r="CC29" s="124"/>
      <c r="CD29" s="124"/>
      <c r="CE29" s="124"/>
      <c r="CF29" s="124"/>
    </row>
    <row r="30" spans="2:84" ht="13.5" customHeight="1">
      <c r="B30" s="82" t="s">
        <v>92</v>
      </c>
      <c r="C30" s="80"/>
      <c r="M30" s="27"/>
      <c r="CC30" s="124"/>
      <c r="CD30" s="124"/>
      <c r="CE30" s="124"/>
      <c r="CF30" s="124"/>
    </row>
    <row r="31" spans="2:13" ht="13.5" customHeight="1">
      <c r="B31" s="82" t="s">
        <v>93</v>
      </c>
      <c r="C31" s="80"/>
      <c r="M31" s="27"/>
    </row>
    <row r="32" spans="2:13" ht="13.5" customHeight="1">
      <c r="B32" s="354" t="s">
        <v>94</v>
      </c>
      <c r="C32" s="355"/>
      <c r="D32" s="355"/>
      <c r="E32" s="355"/>
      <c r="M32" s="27"/>
    </row>
    <row r="33" spans="2:13" ht="13.5" customHeight="1">
      <c r="B33" s="354" t="s">
        <v>95</v>
      </c>
      <c r="C33" s="353"/>
      <c r="M33" s="27"/>
    </row>
    <row r="34" spans="2:13" ht="13.5" customHeight="1">
      <c r="B34" s="82"/>
      <c r="M34" s="27"/>
    </row>
    <row r="35" spans="2:13" ht="13.5" customHeight="1">
      <c r="B35" s="210"/>
      <c r="M35" s="27"/>
    </row>
    <row r="36" spans="2:13" ht="13.5" customHeight="1">
      <c r="B36" s="211"/>
      <c r="M36" s="27"/>
    </row>
    <row r="37" spans="2:13" ht="13.5" customHeight="1">
      <c r="B37" s="82"/>
      <c r="M37" s="27"/>
    </row>
    <row r="38" spans="2:13" ht="13.5" customHeight="1">
      <c r="B38" s="82"/>
      <c r="M38" s="27"/>
    </row>
    <row r="39" spans="2:13" ht="13.5" customHeight="1">
      <c r="B39" s="82"/>
      <c r="M39" s="27"/>
    </row>
    <row r="40" spans="2:13" ht="13.5" customHeight="1">
      <c r="B40" s="82"/>
      <c r="M40" s="27"/>
    </row>
    <row r="41" spans="2:13" ht="13.5" customHeight="1">
      <c r="B41" s="82"/>
      <c r="M41" s="27"/>
    </row>
    <row r="42" spans="2:13" ht="13.5" customHeight="1">
      <c r="B42" s="82"/>
      <c r="M42" s="27"/>
    </row>
    <row r="43" spans="2:13" ht="13.5" customHeight="1">
      <c r="B43" s="82"/>
      <c r="F43" s="213"/>
      <c r="M43" s="27"/>
    </row>
    <row r="44" spans="2:13" ht="13.5" customHeight="1">
      <c r="B44" s="82"/>
      <c r="M44" s="27"/>
    </row>
    <row r="45" spans="2:13" ht="13.5" customHeight="1">
      <c r="B45" s="82"/>
      <c r="M45" s="27"/>
    </row>
    <row r="46" spans="2:13" ht="13.5" customHeight="1">
      <c r="B46" s="82"/>
      <c r="M46" s="27"/>
    </row>
    <row r="47" spans="2:13" ht="13.5" customHeight="1">
      <c r="B47" s="82"/>
      <c r="M47" s="27"/>
    </row>
    <row r="48" spans="2:13" ht="13.5" customHeight="1">
      <c r="B48" s="82"/>
      <c r="M48" s="27"/>
    </row>
    <row r="49" spans="2:13" ht="13.5" customHeight="1">
      <c r="B49" s="82"/>
      <c r="M49" s="27"/>
    </row>
    <row r="50" spans="2:13" ht="13.5" customHeight="1">
      <c r="B50" s="82"/>
      <c r="M50" s="27"/>
    </row>
    <row r="51" spans="2:13" ht="13.5" customHeight="1">
      <c r="B51" s="82"/>
      <c r="M51" s="27"/>
    </row>
    <row r="52" spans="2:13" ht="13.5" customHeight="1">
      <c r="B52" s="82"/>
      <c r="M52" s="27"/>
    </row>
    <row r="53" spans="2:13" ht="13.5" customHeight="1">
      <c r="B53" s="82"/>
      <c r="M53" s="27"/>
    </row>
    <row r="54" spans="2:13" ht="13.5" customHeight="1">
      <c r="B54" s="82"/>
      <c r="M54" s="27"/>
    </row>
    <row r="55" spans="2:13" ht="13.5" customHeight="1">
      <c r="B55" s="82"/>
      <c r="M55" s="27"/>
    </row>
    <row r="56" spans="2:13" ht="13.5" customHeight="1">
      <c r="B56" s="82"/>
      <c r="M56" s="27"/>
    </row>
    <row r="57" spans="2:13" ht="13.5" customHeight="1">
      <c r="B57" s="82"/>
      <c r="M57" s="27"/>
    </row>
    <row r="58" spans="2:13" ht="13.5" customHeight="1">
      <c r="B58" s="82"/>
      <c r="M58" s="27"/>
    </row>
    <row r="59" spans="2:13" ht="13.5" customHeight="1">
      <c r="B59" s="82"/>
      <c r="M59" s="27"/>
    </row>
    <row r="60" spans="2:13" ht="13.5" customHeight="1">
      <c r="B60" s="82"/>
      <c r="M60" s="27"/>
    </row>
    <row r="61" spans="2:13" ht="13.5" customHeight="1">
      <c r="B61" s="82"/>
      <c r="M61" s="27"/>
    </row>
    <row r="62" spans="2:13" ht="13.5" customHeight="1">
      <c r="B62" s="82"/>
      <c r="M62" s="27"/>
    </row>
    <row r="63" spans="2:13" ht="13.5" customHeight="1">
      <c r="B63" s="82"/>
      <c r="M63" s="27"/>
    </row>
    <row r="64" spans="2:13" ht="13.5" customHeight="1">
      <c r="B64" s="82"/>
      <c r="M64" s="27"/>
    </row>
    <row r="65" spans="2:13" ht="13.5" customHeight="1">
      <c r="B65" s="82"/>
      <c r="M65" s="27"/>
    </row>
    <row r="66" spans="2:13" ht="13.5" customHeight="1">
      <c r="B66" s="82"/>
      <c r="M66" s="27"/>
    </row>
    <row r="67" spans="2:13" ht="13.5" customHeight="1">
      <c r="B67" s="82"/>
      <c r="M67" s="27"/>
    </row>
    <row r="68" spans="2:13" ht="13.5" customHeight="1">
      <c r="B68" s="82"/>
      <c r="M68" s="27"/>
    </row>
    <row r="69" spans="2:13" ht="13.5" customHeight="1">
      <c r="B69" s="82"/>
      <c r="M69" s="27"/>
    </row>
    <row r="70" spans="2:13" ht="13.5" customHeight="1">
      <c r="B70" s="82"/>
      <c r="M70" s="27"/>
    </row>
    <row r="71" spans="2:13" ht="13.5" customHeight="1">
      <c r="B71" s="82"/>
      <c r="M71" s="27"/>
    </row>
    <row r="72" spans="2:3" ht="12.75">
      <c r="B72" s="80"/>
      <c r="C72" s="80"/>
    </row>
    <row r="73" ht="12.75">
      <c r="B73" s="8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mergeCells count="2">
    <mergeCell ref="B32:E32"/>
    <mergeCell ref="B33:C33"/>
  </mergeCells>
  <printOptions/>
  <pageMargins left="0.75" right="0.75" top="1" bottom="1" header="0.5" footer="0.5"/>
  <pageSetup orientation="portrait" paperSize="9" r:id="rId1"/>
  <ignoredErrors>
    <ignoredError sqref="A23:A24 U27:CG39 A27:A39 U90:DK65536 CH28:CR39 B37:B39 B27:B34 DL47:IV65536 U47:DK78 CS27:IV39 CH1:CR1 U1:CG3 DL23:IV24 CS1:IV3 A1:P3 A47:P78 A90:P65536 C27:P39" evalError="1" formula="1"/>
    <ignoredError sqref="DL25:IV26 B35:B36 A25:A26 U40:IV46 A40:P4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AN68"/>
  <sheetViews>
    <sheetView showGridLines="0" showRowColHeaders="0" workbookViewId="0" topLeftCell="A1">
      <selection activeCell="A86" sqref="A86"/>
    </sheetView>
  </sheetViews>
  <sheetFormatPr defaultColWidth="9.140625" defaultRowHeight="12" customHeight="1"/>
  <cols>
    <col min="1" max="1" width="4.140625" style="3" customWidth="1"/>
    <col min="2" max="2" width="3.00390625" style="3" customWidth="1"/>
    <col min="3" max="3" width="20.140625" style="3" customWidth="1"/>
    <col min="4" max="4" width="16.7109375" style="3" customWidth="1"/>
    <col min="5" max="5" width="6.421875" style="3" customWidth="1"/>
    <col min="6" max="6" width="3.00390625" style="3" customWidth="1"/>
    <col min="7" max="7" width="1.8515625" style="175" customWidth="1"/>
    <col min="8" max="8" width="3.00390625" style="3" customWidth="1"/>
    <col min="9" max="9" width="20.140625" style="3" customWidth="1"/>
    <col min="10" max="10" width="16.7109375" style="3" customWidth="1"/>
    <col min="11" max="11" width="5.28125" style="3" customWidth="1"/>
    <col min="12" max="12" width="3.00390625" style="3" customWidth="1"/>
    <col min="13" max="13" width="1.8515625" style="3" customWidth="1"/>
    <col min="14" max="14" width="23.00390625" style="3" customWidth="1"/>
    <col min="15" max="16" width="5.28125" style="3" customWidth="1"/>
    <col min="17" max="17" width="3.00390625" style="3" customWidth="1"/>
    <col min="18" max="16384" width="9.140625" style="3" customWidth="1"/>
  </cols>
  <sheetData>
    <row r="1" ht="13.5" customHeight="1"/>
    <row r="2" spans="2:40" ht="13.5" customHeight="1">
      <c r="B2" s="176"/>
      <c r="C2" s="177" t="s">
        <v>20</v>
      </c>
      <c r="D2" s="2"/>
      <c r="E2" s="2"/>
      <c r="F2" s="21"/>
      <c r="G2" s="178"/>
      <c r="H2" s="21"/>
      <c r="I2" s="21"/>
      <c r="J2" s="21"/>
      <c r="K2" s="21"/>
      <c r="L2" s="21"/>
      <c r="M2" s="21"/>
      <c r="N2" s="21"/>
      <c r="O2" s="21"/>
      <c r="P2" s="2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27"/>
      <c r="AN2" s="27"/>
    </row>
    <row r="3" spans="2:31" ht="13.5" customHeight="1">
      <c r="B3" s="193"/>
      <c r="C3" s="88"/>
      <c r="D3" s="88"/>
      <c r="E3" s="88"/>
      <c r="F3" s="194"/>
      <c r="G3" s="73"/>
      <c r="H3" s="193"/>
      <c r="I3" s="88"/>
      <c r="J3" s="88"/>
      <c r="K3" s="88"/>
      <c r="L3" s="194"/>
      <c r="M3" s="21"/>
      <c r="N3" s="21"/>
      <c r="O3" s="21"/>
      <c r="P3" s="21"/>
      <c r="Q3" s="91"/>
      <c r="R3" s="91"/>
      <c r="S3" s="91"/>
      <c r="T3" s="91"/>
      <c r="U3" s="91"/>
      <c r="V3" s="13"/>
      <c r="W3" s="91"/>
      <c r="X3" s="91"/>
      <c r="Y3" s="91"/>
      <c r="Z3" s="91"/>
      <c r="AA3" s="14"/>
      <c r="AB3" s="13"/>
      <c r="AC3" s="91"/>
      <c r="AD3" s="91"/>
      <c r="AE3" s="91"/>
    </row>
    <row r="4" spans="2:31" ht="13.5" customHeight="1">
      <c r="B4" s="195"/>
      <c r="C4" s="196">
        <f>Fixtures!B3</f>
        <v>38844</v>
      </c>
      <c r="D4" s="197"/>
      <c r="E4" s="197"/>
      <c r="F4" s="198"/>
      <c r="G4" s="73"/>
      <c r="H4" s="195"/>
      <c r="I4" s="196">
        <f>Fixtures!B15</f>
        <v>38913</v>
      </c>
      <c r="J4" s="197"/>
      <c r="K4" s="197"/>
      <c r="L4" s="18"/>
      <c r="M4" s="21"/>
      <c r="N4" s="21"/>
      <c r="O4" s="21"/>
      <c r="P4" s="21"/>
      <c r="Q4" s="91"/>
      <c r="R4" s="91"/>
      <c r="S4" s="91"/>
      <c r="T4" s="91"/>
      <c r="U4" s="91"/>
      <c r="V4" s="13"/>
      <c r="W4" s="91"/>
      <c r="X4" s="91"/>
      <c r="Y4" s="91"/>
      <c r="Z4" s="91"/>
      <c r="AA4" s="14"/>
      <c r="AB4" s="14"/>
      <c r="AC4" s="91"/>
      <c r="AD4" s="91"/>
      <c r="AE4" s="91"/>
    </row>
    <row r="5" spans="2:31" ht="13.5" customHeight="1">
      <c r="B5" s="163"/>
      <c r="C5" s="17" t="str">
        <f>Fixtures!C3</f>
        <v>Whitchurch</v>
      </c>
      <c r="D5" s="17" t="s">
        <v>158</v>
      </c>
      <c r="E5" s="179" t="s">
        <v>38</v>
      </c>
      <c r="F5" s="180"/>
      <c r="G5" s="73"/>
      <c r="H5" s="163"/>
      <c r="I5" s="17" t="s">
        <v>186</v>
      </c>
      <c r="J5" s="17" t="s">
        <v>73</v>
      </c>
      <c r="K5" s="179" t="s">
        <v>38</v>
      </c>
      <c r="L5" s="18"/>
      <c r="M5" s="21"/>
      <c r="N5" s="21"/>
      <c r="O5" s="21"/>
      <c r="P5" s="21"/>
      <c r="Q5" s="91"/>
      <c r="R5" s="91"/>
      <c r="S5" s="91"/>
      <c r="T5" s="91"/>
      <c r="U5" s="91"/>
      <c r="V5" s="9"/>
      <c r="W5" s="9"/>
      <c r="X5" s="9"/>
      <c r="Y5" s="9"/>
      <c r="Z5" s="9"/>
      <c r="AA5" s="9"/>
      <c r="AB5" s="9"/>
      <c r="AC5" s="91"/>
      <c r="AD5" s="91"/>
      <c r="AE5" s="91"/>
    </row>
    <row r="6" spans="2:31" ht="13.5" customHeight="1">
      <c r="B6" s="163"/>
      <c r="C6" s="17"/>
      <c r="D6" s="181"/>
      <c r="E6" s="179"/>
      <c r="F6" s="180"/>
      <c r="G6" s="73"/>
      <c r="H6" s="163"/>
      <c r="I6" s="223"/>
      <c r="J6" s="223"/>
      <c r="K6" s="199"/>
      <c r="L6" s="18"/>
      <c r="M6" s="21"/>
      <c r="N6" s="21"/>
      <c r="O6" s="21"/>
      <c r="P6" s="21"/>
      <c r="Q6" s="91"/>
      <c r="R6" s="91"/>
      <c r="S6" s="91"/>
      <c r="T6" s="91"/>
      <c r="U6" s="91"/>
      <c r="V6" s="9"/>
      <c r="W6" s="9"/>
      <c r="X6" s="9"/>
      <c r="Y6" s="9"/>
      <c r="Z6" s="9"/>
      <c r="AA6" s="9"/>
      <c r="AB6" s="9"/>
      <c r="AC6" s="91"/>
      <c r="AD6" s="91"/>
      <c r="AE6" s="91"/>
    </row>
    <row r="7" spans="2:31" ht="13.5" customHeight="1">
      <c r="B7" s="195"/>
      <c r="C7" s="196">
        <f>Fixtures!B4</f>
        <v>38851</v>
      </c>
      <c r="D7" s="197"/>
      <c r="E7" s="179"/>
      <c r="F7" s="198"/>
      <c r="G7" s="73"/>
      <c r="H7" s="163"/>
      <c r="I7" s="196">
        <f>Fixtures!B16</f>
        <v>38914</v>
      </c>
      <c r="J7" s="197"/>
      <c r="K7" s="197"/>
      <c r="L7" s="18"/>
      <c r="M7" s="21"/>
      <c r="N7" s="21"/>
      <c r="O7" s="21"/>
      <c r="P7" s="21"/>
      <c r="Q7" s="91"/>
      <c r="R7" s="91"/>
      <c r="S7" s="91"/>
      <c r="T7" s="91"/>
      <c r="U7" s="91"/>
      <c r="V7" s="9"/>
      <c r="W7" s="9"/>
      <c r="X7" s="9"/>
      <c r="Y7" s="9"/>
      <c r="Z7" s="9"/>
      <c r="AA7" s="9"/>
      <c r="AB7" s="9"/>
      <c r="AC7" s="91"/>
      <c r="AD7" s="91"/>
      <c r="AE7" s="91"/>
    </row>
    <row r="8" spans="2:31" ht="13.5" customHeight="1">
      <c r="B8" s="163"/>
      <c r="C8" s="182" t="str">
        <f>Fixtures!C4</f>
        <v>Royal Houshold  (vs Nepotists 1st team)</v>
      </c>
      <c r="D8" s="17" t="s">
        <v>153</v>
      </c>
      <c r="E8" s="179" t="s">
        <v>38</v>
      </c>
      <c r="F8" s="180"/>
      <c r="G8" s="73"/>
      <c r="H8" s="163"/>
      <c r="I8" s="17" t="s">
        <v>187</v>
      </c>
      <c r="J8" s="17" t="s">
        <v>73</v>
      </c>
      <c r="K8" s="179" t="s">
        <v>38</v>
      </c>
      <c r="L8" s="18"/>
      <c r="M8" s="21"/>
      <c r="N8" s="21"/>
      <c r="O8" s="21"/>
      <c r="P8" s="21"/>
      <c r="Q8" s="91"/>
      <c r="R8" s="91"/>
      <c r="S8" s="91"/>
      <c r="T8" s="91"/>
      <c r="U8" s="91"/>
      <c r="V8" s="9"/>
      <c r="W8" s="9"/>
      <c r="X8" s="9"/>
      <c r="Y8" s="9"/>
      <c r="Z8" s="9"/>
      <c r="AA8" s="9"/>
      <c r="AB8" s="9"/>
      <c r="AC8" s="91"/>
      <c r="AD8" s="91"/>
      <c r="AE8" s="91"/>
    </row>
    <row r="9" spans="2:31" ht="13.5" customHeight="1">
      <c r="B9" s="163"/>
      <c r="C9" s="183"/>
      <c r="D9" s="181"/>
      <c r="E9" s="179"/>
      <c r="F9" s="180"/>
      <c r="G9" s="73"/>
      <c r="H9" s="163"/>
      <c r="I9" s="17"/>
      <c r="J9" s="199"/>
      <c r="K9" s="17"/>
      <c r="L9" s="18"/>
      <c r="M9" s="21"/>
      <c r="N9" s="21"/>
      <c r="O9" s="21"/>
      <c r="P9" s="2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1"/>
      <c r="AD9" s="91"/>
      <c r="AE9" s="91"/>
    </row>
    <row r="10" spans="2:31" ht="13.5" customHeight="1">
      <c r="B10" s="195"/>
      <c r="C10" s="196">
        <f>Fixtures!B8</f>
        <v>38872</v>
      </c>
      <c r="D10" s="197"/>
      <c r="E10" s="179"/>
      <c r="F10" s="198"/>
      <c r="G10" s="73"/>
      <c r="H10" s="163"/>
      <c r="I10" s="196">
        <f>Fixtures!B18</f>
        <v>38928</v>
      </c>
      <c r="J10" s="197"/>
      <c r="K10" s="17"/>
      <c r="L10" s="18"/>
      <c r="M10" s="21"/>
      <c r="N10" s="21"/>
      <c r="O10" s="21"/>
      <c r="P10" s="21"/>
      <c r="Q10" s="91"/>
      <c r="R10" s="91"/>
      <c r="S10" s="91"/>
      <c r="T10" s="91"/>
      <c r="U10" s="91"/>
      <c r="V10" s="9"/>
      <c r="W10" s="9"/>
      <c r="X10" s="9"/>
      <c r="Y10" s="9"/>
      <c r="Z10" s="9"/>
      <c r="AA10" s="9"/>
      <c r="AB10" s="9"/>
      <c r="AC10" s="91"/>
      <c r="AD10" s="91"/>
      <c r="AE10" s="91"/>
    </row>
    <row r="11" spans="2:31" ht="13.5" customHeight="1">
      <c r="B11" s="163"/>
      <c r="C11" s="182" t="str">
        <f>Fixtures!C8</f>
        <v>Bessborough</v>
      </c>
      <c r="D11" s="17" t="s">
        <v>69</v>
      </c>
      <c r="E11" s="179" t="s">
        <v>38</v>
      </c>
      <c r="F11" s="180"/>
      <c r="G11" s="73"/>
      <c r="H11" s="163"/>
      <c r="I11" s="17" t="str">
        <f>Fixtures!C18</f>
        <v>Highgate</v>
      </c>
      <c r="J11" s="17" t="s">
        <v>148</v>
      </c>
      <c r="K11" s="179" t="s">
        <v>38</v>
      </c>
      <c r="L11" s="18"/>
      <c r="M11" s="21"/>
      <c r="N11" s="106" t="s">
        <v>20</v>
      </c>
      <c r="O11" s="184"/>
      <c r="P11" s="185"/>
      <c r="Q11" s="91"/>
      <c r="R11" s="91"/>
      <c r="S11" s="91"/>
      <c r="T11" s="91"/>
      <c r="U11" s="91"/>
      <c r="V11" s="9"/>
      <c r="W11" s="9"/>
      <c r="X11" s="9"/>
      <c r="Y11" s="9"/>
      <c r="Z11" s="9"/>
      <c r="AA11" s="9"/>
      <c r="AB11" s="9"/>
      <c r="AC11" s="91"/>
      <c r="AD11" s="91"/>
      <c r="AE11" s="91"/>
    </row>
    <row r="12" spans="2:31" ht="13.5" customHeight="1">
      <c r="B12" s="163"/>
      <c r="C12" s="183"/>
      <c r="D12" s="181"/>
      <c r="E12" s="186"/>
      <c r="F12" s="180"/>
      <c r="G12" s="73"/>
      <c r="H12" s="163"/>
      <c r="I12" s="17"/>
      <c r="J12" s="17"/>
      <c r="K12" s="17"/>
      <c r="L12" s="18"/>
      <c r="M12" s="21"/>
      <c r="N12" s="16" t="s">
        <v>73</v>
      </c>
      <c r="O12" s="114" t="s">
        <v>38</v>
      </c>
      <c r="P12" s="115">
        <v>3</v>
      </c>
      <c r="Q12" s="91"/>
      <c r="R12" s="91"/>
      <c r="S12" s="91"/>
      <c r="T12" s="91"/>
      <c r="U12" s="91"/>
      <c r="V12" s="9"/>
      <c r="W12" s="9"/>
      <c r="X12" s="9"/>
      <c r="Y12" s="9"/>
      <c r="Z12" s="9"/>
      <c r="AA12" s="9"/>
      <c r="AB12" s="9"/>
      <c r="AC12" s="91"/>
      <c r="AD12" s="91"/>
      <c r="AE12" s="91"/>
    </row>
    <row r="13" spans="2:31" ht="13.5" customHeight="1">
      <c r="B13" s="195"/>
      <c r="C13" s="196">
        <f>Fixtures!B9</f>
        <v>38879</v>
      </c>
      <c r="D13" s="197"/>
      <c r="E13" s="197"/>
      <c r="F13" s="198"/>
      <c r="G13" s="73"/>
      <c r="H13" s="163"/>
      <c r="I13" s="196">
        <f>Fixtures!B19</f>
        <v>38935</v>
      </c>
      <c r="J13" s="17"/>
      <c r="K13" s="17"/>
      <c r="L13" s="18"/>
      <c r="M13" s="21"/>
      <c r="N13" s="16" t="s">
        <v>75</v>
      </c>
      <c r="O13" s="114" t="s">
        <v>34</v>
      </c>
      <c r="P13" s="115">
        <v>2</v>
      </c>
      <c r="Q13" s="91"/>
      <c r="R13" s="91"/>
      <c r="S13" s="91"/>
      <c r="T13" s="91"/>
      <c r="U13" s="91"/>
      <c r="V13" s="9"/>
      <c r="W13" s="9"/>
      <c r="X13" s="9"/>
      <c r="Y13" s="9"/>
      <c r="Z13" s="9"/>
      <c r="AA13" s="9"/>
      <c r="AB13" s="9"/>
      <c r="AC13" s="91"/>
      <c r="AD13" s="91"/>
      <c r="AE13" s="91"/>
    </row>
    <row r="14" spans="2:31" ht="13.5" customHeight="1">
      <c r="B14" s="163"/>
      <c r="C14" s="182" t="str">
        <f>Fixtures!C9</f>
        <v>Wellington Occasionals</v>
      </c>
      <c r="D14" s="17" t="s">
        <v>77</v>
      </c>
      <c r="E14" s="179" t="s">
        <v>34</v>
      </c>
      <c r="F14" s="180"/>
      <c r="G14" s="73"/>
      <c r="H14" s="163"/>
      <c r="I14" s="17" t="str">
        <f>Fixtures!C19</f>
        <v>Shepperton</v>
      </c>
      <c r="J14" s="17" t="s">
        <v>175</v>
      </c>
      <c r="K14" s="179" t="s">
        <v>38</v>
      </c>
      <c r="L14" s="18"/>
      <c r="M14" s="21"/>
      <c r="N14" s="16" t="s">
        <v>72</v>
      </c>
      <c r="O14" s="114" t="s">
        <v>34</v>
      </c>
      <c r="P14" s="115">
        <v>2</v>
      </c>
      <c r="Q14" s="91"/>
      <c r="R14" s="91"/>
      <c r="S14" s="91"/>
      <c r="T14" s="91"/>
      <c r="U14" s="91"/>
      <c r="V14" s="9"/>
      <c r="W14" s="9"/>
      <c r="X14" s="9"/>
      <c r="Y14" s="9"/>
      <c r="Z14" s="9"/>
      <c r="AA14" s="9"/>
      <c r="AB14" s="9"/>
      <c r="AC14" s="91"/>
      <c r="AD14" s="91"/>
      <c r="AE14" s="91"/>
    </row>
    <row r="15" spans="2:31" ht="13.5" customHeight="1">
      <c r="B15" s="163"/>
      <c r="C15" s="183"/>
      <c r="D15" s="17"/>
      <c r="E15" s="17"/>
      <c r="F15" s="180"/>
      <c r="G15" s="73"/>
      <c r="H15" s="163"/>
      <c r="I15" s="17"/>
      <c r="J15" s="17"/>
      <c r="K15" s="17"/>
      <c r="L15" s="18"/>
      <c r="M15" s="21"/>
      <c r="N15" s="16" t="s">
        <v>142</v>
      </c>
      <c r="O15" s="114" t="s">
        <v>38</v>
      </c>
      <c r="P15" s="115">
        <v>2</v>
      </c>
      <c r="Q15" s="91"/>
      <c r="R15" s="91"/>
      <c r="S15" s="91"/>
      <c r="T15" s="91"/>
      <c r="U15" s="91"/>
      <c r="V15" s="9"/>
      <c r="W15" s="9"/>
      <c r="X15" s="9"/>
      <c r="Y15" s="9"/>
      <c r="Z15" s="9"/>
      <c r="AA15" s="9"/>
      <c r="AB15" s="9"/>
      <c r="AC15" s="91"/>
      <c r="AD15" s="91"/>
      <c r="AE15" s="91"/>
    </row>
    <row r="16" spans="2:31" ht="13.5" customHeight="1">
      <c r="B16" s="195"/>
      <c r="C16" s="200">
        <f>Fixtures!B10</f>
        <v>38886</v>
      </c>
      <c r="D16" s="197"/>
      <c r="E16" s="197"/>
      <c r="F16" s="198"/>
      <c r="G16" s="73"/>
      <c r="H16" s="163"/>
      <c r="I16" s="196">
        <f>Fixtures!B21</f>
        <v>38948</v>
      </c>
      <c r="J16" s="17"/>
      <c r="K16" s="17"/>
      <c r="L16" s="18"/>
      <c r="M16" s="21"/>
      <c r="N16" s="16" t="s">
        <v>158</v>
      </c>
      <c r="O16" s="114" t="s">
        <v>38</v>
      </c>
      <c r="P16" s="115">
        <v>1</v>
      </c>
      <c r="Q16" s="91"/>
      <c r="R16" s="91"/>
      <c r="S16" s="91"/>
      <c r="T16" s="91"/>
      <c r="U16" s="91"/>
      <c r="V16" s="9"/>
      <c r="W16" s="9"/>
      <c r="X16" s="9"/>
      <c r="Y16" s="9"/>
      <c r="Z16" s="9"/>
      <c r="AA16" s="9"/>
      <c r="AB16" s="9"/>
      <c r="AC16" s="91"/>
      <c r="AD16" s="91"/>
      <c r="AE16" s="91"/>
    </row>
    <row r="17" spans="2:31" ht="13.5" customHeight="1">
      <c r="B17" s="163"/>
      <c r="C17" s="182" t="str">
        <f>Fixtures!C10</f>
        <v>Sinjuns Grammarians</v>
      </c>
      <c r="D17" s="17" t="s">
        <v>75</v>
      </c>
      <c r="E17" s="179" t="s">
        <v>34</v>
      </c>
      <c r="F17" s="180"/>
      <c r="G17" s="73"/>
      <c r="H17" s="163"/>
      <c r="I17" s="17" t="s">
        <v>188</v>
      </c>
      <c r="J17" s="17" t="s">
        <v>72</v>
      </c>
      <c r="K17" s="179" t="s">
        <v>34</v>
      </c>
      <c r="L17" s="18"/>
      <c r="M17" s="21"/>
      <c r="N17" s="16" t="s">
        <v>153</v>
      </c>
      <c r="O17" s="114" t="s">
        <v>38</v>
      </c>
      <c r="P17" s="115">
        <v>1</v>
      </c>
      <c r="Q17" s="91"/>
      <c r="R17" s="91"/>
      <c r="S17" s="91"/>
      <c r="T17" s="91"/>
      <c r="U17" s="91"/>
      <c r="V17" s="9"/>
      <c r="W17" s="9"/>
      <c r="X17" s="9"/>
      <c r="Y17" s="9"/>
      <c r="Z17" s="9"/>
      <c r="AA17" s="9"/>
      <c r="AB17" s="9"/>
      <c r="AC17" s="91"/>
      <c r="AD17" s="91"/>
      <c r="AE17" s="91"/>
    </row>
    <row r="18" spans="2:31" ht="13.5" customHeight="1">
      <c r="B18" s="163"/>
      <c r="C18" s="183"/>
      <c r="D18" s="181"/>
      <c r="E18" s="181"/>
      <c r="F18" s="180"/>
      <c r="G18" s="73"/>
      <c r="H18" s="163"/>
      <c r="I18" s="17"/>
      <c r="J18" s="17"/>
      <c r="K18" s="187"/>
      <c r="L18" s="18"/>
      <c r="M18" s="21"/>
      <c r="N18" s="16" t="s">
        <v>69</v>
      </c>
      <c r="O18" s="114" t="s">
        <v>38</v>
      </c>
      <c r="P18" s="115">
        <v>1</v>
      </c>
      <c r="Q18" s="91"/>
      <c r="R18" s="91"/>
      <c r="S18" s="91"/>
      <c r="T18" s="91"/>
      <c r="U18" s="91"/>
      <c r="V18" s="9"/>
      <c r="W18" s="9"/>
      <c r="X18" s="9"/>
      <c r="Y18" s="9"/>
      <c r="Z18" s="9"/>
      <c r="AA18" s="9"/>
      <c r="AB18" s="9"/>
      <c r="AC18" s="91"/>
      <c r="AD18" s="91"/>
      <c r="AE18" s="91"/>
    </row>
    <row r="19" spans="2:31" ht="13.5" customHeight="1">
      <c r="B19" s="195"/>
      <c r="C19" s="196">
        <f>Fixtures!B11</f>
        <v>38893</v>
      </c>
      <c r="D19" s="197"/>
      <c r="E19" s="197"/>
      <c r="F19" s="198"/>
      <c r="G19" s="73"/>
      <c r="H19" s="163"/>
      <c r="I19" s="196">
        <f>Fixtures!B22</f>
        <v>38949</v>
      </c>
      <c r="J19" s="17"/>
      <c r="K19" s="187"/>
      <c r="L19" s="18"/>
      <c r="M19" s="21"/>
      <c r="N19" s="16" t="s">
        <v>77</v>
      </c>
      <c r="O19" s="114" t="s">
        <v>34</v>
      </c>
      <c r="P19" s="115">
        <v>1</v>
      </c>
      <c r="Q19" s="91"/>
      <c r="R19" s="91"/>
      <c r="S19" s="91"/>
      <c r="T19" s="91"/>
      <c r="U19" s="91"/>
      <c r="V19" s="9"/>
      <c r="W19" s="9"/>
      <c r="X19" s="9"/>
      <c r="Y19" s="9"/>
      <c r="Z19" s="9"/>
      <c r="AA19" s="9"/>
      <c r="AB19" s="9"/>
      <c r="AC19" s="91"/>
      <c r="AD19" s="91"/>
      <c r="AE19" s="91"/>
    </row>
    <row r="20" spans="2:31" ht="13.5" customHeight="1">
      <c r="B20" s="163"/>
      <c r="C20" s="17" t="str">
        <f>Fixtures!C11</f>
        <v>Valley End</v>
      </c>
      <c r="D20" s="17" t="s">
        <v>72</v>
      </c>
      <c r="E20" s="179" t="s">
        <v>34</v>
      </c>
      <c r="F20" s="180"/>
      <c r="G20" s="73"/>
      <c r="H20" s="163"/>
      <c r="I20" s="17" t="s">
        <v>189</v>
      </c>
      <c r="J20" s="17" t="s">
        <v>151</v>
      </c>
      <c r="K20" s="179" t="s">
        <v>38</v>
      </c>
      <c r="L20" s="18"/>
      <c r="M20" s="21"/>
      <c r="N20" s="16" t="s">
        <v>157</v>
      </c>
      <c r="O20" s="114" t="s">
        <v>40</v>
      </c>
      <c r="P20" s="115">
        <v>1</v>
      </c>
      <c r="Q20" s="91"/>
      <c r="R20" s="91"/>
      <c r="S20" s="91"/>
      <c r="T20" s="91"/>
      <c r="U20" s="91"/>
      <c r="V20" s="9"/>
      <c r="W20" s="9"/>
      <c r="X20" s="9"/>
      <c r="Y20" s="9"/>
      <c r="Z20" s="9"/>
      <c r="AA20" s="9"/>
      <c r="AB20" s="9"/>
      <c r="AC20" s="91"/>
      <c r="AD20" s="91"/>
      <c r="AE20" s="91"/>
    </row>
    <row r="21" spans="2:31" ht="13.5" customHeight="1">
      <c r="B21" s="163"/>
      <c r="C21" s="183"/>
      <c r="D21" s="181"/>
      <c r="E21" s="181"/>
      <c r="F21" s="180"/>
      <c r="G21" s="73"/>
      <c r="H21" s="163"/>
      <c r="I21" s="17"/>
      <c r="J21" s="187"/>
      <c r="K21" s="187"/>
      <c r="L21" s="18"/>
      <c r="M21" s="21"/>
      <c r="N21" s="16" t="s">
        <v>148</v>
      </c>
      <c r="O21" s="114" t="s">
        <v>38</v>
      </c>
      <c r="P21" s="115">
        <v>1</v>
      </c>
      <c r="Q21" s="91"/>
      <c r="R21" s="91"/>
      <c r="S21" s="91"/>
      <c r="T21" s="91"/>
      <c r="U21" s="91"/>
      <c r="V21" s="9"/>
      <c r="W21" s="9"/>
      <c r="X21" s="9"/>
      <c r="Y21" s="9"/>
      <c r="Z21" s="9"/>
      <c r="AA21" s="9"/>
      <c r="AB21" s="9"/>
      <c r="AC21" s="91"/>
      <c r="AD21" s="91"/>
      <c r="AE21" s="91"/>
    </row>
    <row r="22" spans="2:31" ht="13.5" customHeight="1">
      <c r="B22" s="195"/>
      <c r="C22" s="196">
        <f>Fixtures!B12</f>
        <v>38900</v>
      </c>
      <c r="D22" s="197"/>
      <c r="E22" s="197"/>
      <c r="F22" s="198"/>
      <c r="G22" s="73"/>
      <c r="H22" s="163"/>
      <c r="I22" s="196">
        <f>Fixtures!B23</f>
        <v>38957</v>
      </c>
      <c r="J22" s="187"/>
      <c r="K22" s="187"/>
      <c r="L22" s="18"/>
      <c r="M22" s="21"/>
      <c r="N22" s="16" t="s">
        <v>175</v>
      </c>
      <c r="O22" s="114" t="s">
        <v>38</v>
      </c>
      <c r="P22" s="115">
        <v>1</v>
      </c>
      <c r="Q22" s="91"/>
      <c r="R22" s="91"/>
      <c r="S22" s="91"/>
      <c r="T22" s="91"/>
      <c r="U22" s="91"/>
      <c r="V22" s="9"/>
      <c r="W22" s="9"/>
      <c r="X22" s="9"/>
      <c r="Y22" s="9"/>
      <c r="Z22" s="9"/>
      <c r="AA22" s="9"/>
      <c r="AB22" s="9"/>
      <c r="AC22" s="91"/>
      <c r="AD22" s="91"/>
      <c r="AE22" s="91"/>
    </row>
    <row r="23" spans="2:31" ht="13.5" customHeight="1">
      <c r="B23" s="163"/>
      <c r="C23" s="17" t="str">
        <f>Fixtures!C12</f>
        <v>Wycombe House</v>
      </c>
      <c r="D23" s="17" t="s">
        <v>157</v>
      </c>
      <c r="E23" s="179" t="s">
        <v>40</v>
      </c>
      <c r="F23" s="180"/>
      <c r="G23" s="73"/>
      <c r="H23" s="163"/>
      <c r="I23" s="17" t="str">
        <f>Fixtures!C23</f>
        <v>Hampstead</v>
      </c>
      <c r="J23" s="17" t="s">
        <v>142</v>
      </c>
      <c r="K23" s="179" t="s">
        <v>38</v>
      </c>
      <c r="L23" s="18"/>
      <c r="M23" s="21"/>
      <c r="N23" s="16" t="s">
        <v>151</v>
      </c>
      <c r="O23" s="114" t="s">
        <v>38</v>
      </c>
      <c r="P23" s="115">
        <v>1</v>
      </c>
      <c r="Q23" s="91"/>
      <c r="R23" s="91"/>
      <c r="S23" s="91"/>
      <c r="T23" s="91"/>
      <c r="U23" s="91"/>
      <c r="V23" s="9"/>
      <c r="W23" s="9"/>
      <c r="X23" s="9"/>
      <c r="Y23" s="9"/>
      <c r="Z23" s="9"/>
      <c r="AA23" s="9"/>
      <c r="AB23" s="9"/>
      <c r="AC23" s="91"/>
      <c r="AD23" s="91"/>
      <c r="AE23" s="91"/>
    </row>
    <row r="24" spans="2:31" ht="13.5" customHeight="1">
      <c r="B24" s="163"/>
      <c r="C24" s="183"/>
      <c r="D24" s="183"/>
      <c r="E24" s="183"/>
      <c r="F24" s="180"/>
      <c r="G24" s="73"/>
      <c r="H24" s="163"/>
      <c r="I24" s="17"/>
      <c r="J24" s="187"/>
      <c r="K24" s="17"/>
      <c r="L24" s="18"/>
      <c r="M24" s="21"/>
      <c r="N24" s="16" t="s">
        <v>150</v>
      </c>
      <c r="O24" s="114" t="s">
        <v>38</v>
      </c>
      <c r="P24" s="115">
        <v>1</v>
      </c>
      <c r="Q24" s="91"/>
      <c r="R24" s="91"/>
      <c r="S24" s="91"/>
      <c r="T24" s="91"/>
      <c r="U24" s="91"/>
      <c r="V24" s="9"/>
      <c r="W24" s="9"/>
      <c r="X24" s="9"/>
      <c r="Y24" s="9"/>
      <c r="Z24" s="9"/>
      <c r="AA24" s="9"/>
      <c r="AB24" s="9"/>
      <c r="AC24" s="91"/>
      <c r="AD24" s="91"/>
      <c r="AE24" s="91"/>
    </row>
    <row r="25" spans="2:31" ht="13.5" customHeight="1">
      <c r="B25" s="195"/>
      <c r="C25" s="196">
        <f>Fixtures!B13</f>
        <v>38907</v>
      </c>
      <c r="D25" s="197"/>
      <c r="E25" s="197"/>
      <c r="F25" s="198"/>
      <c r="G25" s="73"/>
      <c r="H25" s="163"/>
      <c r="I25" s="196">
        <f>Fixtures!B24</f>
        <v>38963</v>
      </c>
      <c r="J25" s="187"/>
      <c r="K25" s="187"/>
      <c r="L25" s="18"/>
      <c r="M25" s="21"/>
      <c r="N25" s="188"/>
      <c r="O25" s="188"/>
      <c r="P25" s="188"/>
      <c r="Q25" s="91"/>
      <c r="R25" s="91"/>
      <c r="S25" s="91"/>
      <c r="T25" s="91"/>
      <c r="U25" s="91"/>
      <c r="V25" s="9"/>
      <c r="W25" s="9"/>
      <c r="X25" s="9"/>
      <c r="Y25" s="9"/>
      <c r="Z25" s="9"/>
      <c r="AA25" s="9"/>
      <c r="AB25" s="9"/>
      <c r="AC25" s="91"/>
      <c r="AD25" s="91"/>
      <c r="AE25" s="91"/>
    </row>
    <row r="26" spans="2:31" ht="13.5" customHeight="1">
      <c r="B26" s="163"/>
      <c r="C26" s="17" t="str">
        <f>Fixtures!C13</f>
        <v>Barnes</v>
      </c>
      <c r="D26" s="17" t="s">
        <v>75</v>
      </c>
      <c r="E26" s="179" t="s">
        <v>34</v>
      </c>
      <c r="F26" s="180"/>
      <c r="G26" s="73"/>
      <c r="H26" s="163"/>
      <c r="I26" s="17" t="str">
        <f>Fixtures!C24</f>
        <v>Shamley Green</v>
      </c>
      <c r="J26" s="17" t="s">
        <v>142</v>
      </c>
      <c r="K26" s="179" t="s">
        <v>38</v>
      </c>
      <c r="L26" s="18"/>
      <c r="M26" s="21"/>
      <c r="N26" s="9"/>
      <c r="O26" s="9"/>
      <c r="P26" s="9"/>
      <c r="Q26" s="91"/>
      <c r="R26" s="91"/>
      <c r="S26" s="91"/>
      <c r="T26" s="91"/>
      <c r="U26" s="91"/>
      <c r="V26" s="9"/>
      <c r="W26" s="9"/>
      <c r="X26" s="9"/>
      <c r="Y26" s="9"/>
      <c r="Z26" s="9"/>
      <c r="AA26" s="9"/>
      <c r="AB26" s="9"/>
      <c r="AC26" s="91"/>
      <c r="AD26" s="91"/>
      <c r="AE26" s="91"/>
    </row>
    <row r="27" spans="2:31" ht="13.5" customHeight="1">
      <c r="B27" s="163"/>
      <c r="C27" s="89"/>
      <c r="D27" s="183"/>
      <c r="E27" s="183"/>
      <c r="F27" s="180"/>
      <c r="G27" s="73"/>
      <c r="H27" s="163"/>
      <c r="I27" s="89"/>
      <c r="J27" s="17"/>
      <c r="K27" s="179"/>
      <c r="L27" s="18"/>
      <c r="M27" s="21"/>
      <c r="N27" s="9"/>
      <c r="O27" s="9"/>
      <c r="P27" s="9"/>
      <c r="Q27" s="91"/>
      <c r="R27" s="91"/>
      <c r="S27" s="91"/>
      <c r="T27" s="91"/>
      <c r="U27" s="91"/>
      <c r="V27" s="9"/>
      <c r="W27" s="9"/>
      <c r="X27" s="9"/>
      <c r="Y27" s="9"/>
      <c r="Z27" s="9"/>
      <c r="AA27" s="9"/>
      <c r="AB27" s="9"/>
      <c r="AC27" s="91"/>
      <c r="AD27" s="91"/>
      <c r="AE27" s="91"/>
    </row>
    <row r="28" spans="2:31" ht="13.5" customHeight="1">
      <c r="B28" s="195"/>
      <c r="C28" s="196">
        <f>Fixtures!B14</f>
        <v>38912</v>
      </c>
      <c r="D28" s="197"/>
      <c r="E28" s="197"/>
      <c r="F28" s="198"/>
      <c r="G28" s="73"/>
      <c r="H28" s="163"/>
      <c r="I28" s="196">
        <f>Fixtures!B25</f>
        <v>38970</v>
      </c>
      <c r="J28" s="187"/>
      <c r="K28" s="179"/>
      <c r="L28" s="18"/>
      <c r="M28" s="21"/>
      <c r="N28" s="91"/>
      <c r="O28" s="91"/>
      <c r="P28" s="9"/>
      <c r="Q28" s="91"/>
      <c r="R28" s="91"/>
      <c r="S28" s="91"/>
      <c r="T28" s="91"/>
      <c r="U28" s="91"/>
      <c r="V28" s="9"/>
      <c r="W28" s="9"/>
      <c r="X28" s="9"/>
      <c r="Y28" s="9"/>
      <c r="Z28" s="9"/>
      <c r="AA28" s="9"/>
      <c r="AB28" s="9"/>
      <c r="AC28" s="91"/>
      <c r="AD28" s="91"/>
      <c r="AE28" s="91"/>
    </row>
    <row r="29" spans="2:31" ht="13.5" customHeight="1">
      <c r="B29" s="163"/>
      <c r="C29" s="17" t="s">
        <v>185</v>
      </c>
      <c r="D29" s="17" t="s">
        <v>73</v>
      </c>
      <c r="E29" s="179" t="s">
        <v>38</v>
      </c>
      <c r="F29" s="189"/>
      <c r="G29" s="73"/>
      <c r="H29" s="163"/>
      <c r="I29" s="17" t="str">
        <f>Fixtures!C25</f>
        <v>Epsom</v>
      </c>
      <c r="J29" s="17" t="s">
        <v>150</v>
      </c>
      <c r="K29" s="179" t="s">
        <v>38</v>
      </c>
      <c r="L29" s="18"/>
      <c r="M29" s="21"/>
      <c r="N29" s="91"/>
      <c r="O29" s="91"/>
      <c r="P29" s="9"/>
      <c r="Q29" s="91"/>
      <c r="R29" s="91"/>
      <c r="S29" s="91"/>
      <c r="T29" s="91"/>
      <c r="U29" s="91"/>
      <c r="V29" s="9"/>
      <c r="W29" s="9"/>
      <c r="X29" s="9"/>
      <c r="Y29" s="9"/>
      <c r="Z29" s="9"/>
      <c r="AA29" s="9"/>
      <c r="AB29" s="9"/>
      <c r="AC29" s="91"/>
      <c r="AD29" s="91"/>
      <c r="AE29" s="91"/>
    </row>
    <row r="30" spans="2:31" ht="13.5" customHeight="1">
      <c r="B30" s="164"/>
      <c r="C30" s="190"/>
      <c r="D30" s="190"/>
      <c r="E30" s="190"/>
      <c r="F30" s="191"/>
      <c r="G30" s="73"/>
      <c r="H30" s="164"/>
      <c r="I30" s="201"/>
      <c r="J30" s="19"/>
      <c r="K30" s="19"/>
      <c r="L30" s="231"/>
      <c r="M30" s="21"/>
      <c r="N30" s="91"/>
      <c r="O30" s="91"/>
      <c r="P30" s="9"/>
      <c r="Q30" s="91"/>
      <c r="R30" s="91"/>
      <c r="S30" s="91"/>
      <c r="T30" s="91"/>
      <c r="U30" s="91"/>
      <c r="V30" s="9"/>
      <c r="W30" s="9"/>
      <c r="X30" s="9"/>
      <c r="Y30" s="9"/>
      <c r="Z30" s="9"/>
      <c r="AA30" s="9"/>
      <c r="AB30" s="9"/>
      <c r="AC30" s="91"/>
      <c r="AD30" s="91"/>
      <c r="AE30" s="91"/>
    </row>
    <row r="31" spans="7:31" ht="13.5" customHeight="1">
      <c r="G31" s="73"/>
      <c r="H31" s="91"/>
      <c r="I31" s="91"/>
      <c r="J31" s="91"/>
      <c r="K31" s="91"/>
      <c r="L31" s="91"/>
      <c r="M31" s="91"/>
      <c r="N31" s="91"/>
      <c r="O31" s="91"/>
      <c r="P31" s="9"/>
      <c r="Q31" s="91"/>
      <c r="R31" s="91"/>
      <c r="S31" s="91"/>
      <c r="T31" s="91"/>
      <c r="U31" s="91"/>
      <c r="V31" s="9"/>
      <c r="W31" s="9"/>
      <c r="X31" s="9"/>
      <c r="Y31" s="9"/>
      <c r="Z31" s="9"/>
      <c r="AA31" s="9"/>
      <c r="AB31" s="9"/>
      <c r="AC31" s="91"/>
      <c r="AD31" s="91"/>
      <c r="AE31" s="91"/>
    </row>
    <row r="32" spans="7:31" ht="13.5" customHeight="1">
      <c r="G32" s="73"/>
      <c r="H32" s="91"/>
      <c r="I32" s="91"/>
      <c r="J32" s="91"/>
      <c r="K32" s="91"/>
      <c r="L32" s="91"/>
      <c r="M32" s="91"/>
      <c r="N32" s="91"/>
      <c r="O32" s="91"/>
      <c r="P32" s="9"/>
      <c r="Q32" s="91"/>
      <c r="R32" s="91"/>
      <c r="S32" s="91"/>
      <c r="T32" s="91"/>
      <c r="U32" s="91"/>
      <c r="V32" s="9"/>
      <c r="W32" s="9"/>
      <c r="X32" s="9"/>
      <c r="Y32" s="9"/>
      <c r="Z32" s="9"/>
      <c r="AA32" s="9"/>
      <c r="AB32" s="9"/>
      <c r="AC32" s="91"/>
      <c r="AD32" s="91"/>
      <c r="AE32" s="91"/>
    </row>
    <row r="33" spans="7:31" ht="13.5" customHeight="1">
      <c r="G33" s="73"/>
      <c r="H33" s="91"/>
      <c r="I33" s="91"/>
      <c r="J33" s="91"/>
      <c r="K33" s="91"/>
      <c r="L33" s="91"/>
      <c r="M33" s="91"/>
      <c r="N33" s="91"/>
      <c r="O33" s="91"/>
      <c r="P33" s="9"/>
      <c r="Q33" s="91"/>
      <c r="R33" s="91"/>
      <c r="S33" s="91"/>
      <c r="T33" s="91"/>
      <c r="U33" s="91"/>
      <c r="V33" s="9"/>
      <c r="W33" s="9"/>
      <c r="X33" s="9"/>
      <c r="Y33" s="9"/>
      <c r="Z33" s="9"/>
      <c r="AA33" s="9"/>
      <c r="AB33" s="9"/>
      <c r="AC33" s="91"/>
      <c r="AD33" s="91"/>
      <c r="AE33" s="91"/>
    </row>
    <row r="34" spans="7:31" ht="12" customHeight="1">
      <c r="G34" s="73"/>
      <c r="H34" s="91"/>
      <c r="I34" s="91"/>
      <c r="J34" s="91"/>
      <c r="K34" s="91"/>
      <c r="L34" s="91"/>
      <c r="M34" s="91"/>
      <c r="N34" s="91"/>
      <c r="O34" s="91"/>
      <c r="P34" s="9"/>
      <c r="Q34" s="9"/>
      <c r="R34" s="91"/>
      <c r="S34" s="91"/>
      <c r="T34" s="91"/>
      <c r="U34" s="91"/>
      <c r="V34" s="9"/>
      <c r="W34" s="9"/>
      <c r="X34" s="9"/>
      <c r="Y34" s="9"/>
      <c r="Z34" s="9"/>
      <c r="AA34" s="9"/>
      <c r="AB34" s="9"/>
      <c r="AC34" s="91"/>
      <c r="AD34" s="91"/>
      <c r="AE34" s="91"/>
    </row>
    <row r="35" spans="7:31" ht="12" customHeight="1">
      <c r="G35" s="73"/>
      <c r="H35" s="9"/>
      <c r="I35" s="9"/>
      <c r="J35" s="9"/>
      <c r="K35" s="9"/>
      <c r="L35" s="9"/>
      <c r="M35" s="91"/>
      <c r="N35" s="91"/>
      <c r="O35" s="91"/>
      <c r="P35" s="9"/>
      <c r="Q35" s="9"/>
      <c r="R35" s="91"/>
      <c r="S35" s="91"/>
      <c r="T35" s="91"/>
      <c r="U35" s="91"/>
      <c r="V35" s="9"/>
      <c r="W35" s="9"/>
      <c r="X35" s="9"/>
      <c r="Y35" s="9"/>
      <c r="Z35" s="9"/>
      <c r="AA35" s="9"/>
      <c r="AB35" s="9"/>
      <c r="AC35" s="91"/>
      <c r="AD35" s="91"/>
      <c r="AE35" s="91"/>
    </row>
    <row r="36" spans="7:31" ht="12" customHeight="1">
      <c r="G36" s="73"/>
      <c r="H36" s="9"/>
      <c r="I36" s="9"/>
      <c r="J36" s="9"/>
      <c r="K36" s="9"/>
      <c r="L36" s="9"/>
      <c r="M36" s="91"/>
      <c r="N36" s="91"/>
      <c r="O36" s="91"/>
      <c r="P36" s="91"/>
      <c r="Q36" s="9"/>
      <c r="R36" s="91"/>
      <c r="S36" s="91"/>
      <c r="T36" s="91"/>
      <c r="U36" s="91"/>
      <c r="V36" s="9"/>
      <c r="W36" s="9"/>
      <c r="X36" s="9"/>
      <c r="Y36" s="9"/>
      <c r="Z36" s="9"/>
      <c r="AA36" s="9"/>
      <c r="AB36" s="9"/>
      <c r="AC36" s="91"/>
      <c r="AD36" s="91"/>
      <c r="AE36" s="91"/>
    </row>
    <row r="37" spans="7:31" ht="12" customHeight="1">
      <c r="G37" s="91"/>
      <c r="H37" s="9"/>
      <c r="I37" s="9"/>
      <c r="J37" s="9"/>
      <c r="K37" s="9"/>
      <c r="L37" s="9"/>
      <c r="M37" s="91"/>
      <c r="N37" s="9"/>
      <c r="O37" s="9"/>
      <c r="Q37" s="9"/>
      <c r="R37" s="91"/>
      <c r="S37" s="91"/>
      <c r="T37" s="91"/>
      <c r="U37" s="91"/>
      <c r="V37" s="9"/>
      <c r="W37" s="9"/>
      <c r="X37" s="9"/>
      <c r="Y37" s="9"/>
      <c r="Z37" s="9"/>
      <c r="AA37" s="9"/>
      <c r="AB37" s="9"/>
      <c r="AC37" s="91"/>
      <c r="AD37" s="91"/>
      <c r="AE37" s="91"/>
    </row>
    <row r="38" spans="7:31" ht="12" customHeight="1">
      <c r="G38" s="91"/>
      <c r="H38" s="9"/>
      <c r="I38" s="9"/>
      <c r="J38" s="9"/>
      <c r="K38" s="9"/>
      <c r="L38" s="9"/>
      <c r="M38" s="91"/>
      <c r="N38" s="9"/>
      <c r="O38" s="9"/>
      <c r="Q38" s="9"/>
      <c r="R38" s="91"/>
      <c r="S38" s="91"/>
      <c r="T38" s="91"/>
      <c r="U38" s="91"/>
      <c r="V38" s="9"/>
      <c r="W38" s="9"/>
      <c r="X38" s="9"/>
      <c r="Y38" s="9"/>
      <c r="Z38" s="9"/>
      <c r="AA38" s="9"/>
      <c r="AB38" s="9"/>
      <c r="AC38" s="91"/>
      <c r="AD38" s="91"/>
      <c r="AE38" s="91"/>
    </row>
    <row r="39" spans="7:31" ht="12" customHeight="1">
      <c r="G39" s="3"/>
      <c r="H39" s="9"/>
      <c r="I39" s="9"/>
      <c r="J39" s="9"/>
      <c r="K39" s="9"/>
      <c r="L39" s="9"/>
      <c r="M39" s="91"/>
      <c r="N39" s="9"/>
      <c r="O39" s="9"/>
      <c r="Q39" s="9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7:31" ht="12" customHeight="1">
      <c r="G40" s="3"/>
      <c r="M40" s="91"/>
      <c r="N40" s="9"/>
      <c r="O40" s="9"/>
      <c r="Q40" s="9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7:31" ht="12" customHeight="1">
      <c r="G41" s="3"/>
      <c r="M41" s="91"/>
      <c r="N41" s="9"/>
      <c r="O41" s="9"/>
      <c r="Q41" s="9"/>
      <c r="R41" s="11"/>
      <c r="S41" s="11"/>
      <c r="T41" s="1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  <row r="42" spans="7:31" ht="12" customHeight="1">
      <c r="G42" s="91"/>
      <c r="M42" s="91"/>
      <c r="Q42" s="9"/>
      <c r="R42" s="192"/>
      <c r="S42" s="192"/>
      <c r="T42" s="91"/>
      <c r="U42" s="9"/>
      <c r="V42" s="91"/>
      <c r="W42" s="91"/>
      <c r="X42" s="91"/>
      <c r="Y42" s="91"/>
      <c r="Z42" s="91"/>
      <c r="AA42" s="91"/>
      <c r="AB42" s="91"/>
      <c r="AC42" s="91"/>
      <c r="AD42" s="91"/>
      <c r="AE42" s="91"/>
    </row>
    <row r="43" spans="7:31" ht="12" customHeight="1">
      <c r="G43" s="91"/>
      <c r="M43" s="91"/>
      <c r="Q43" s="91"/>
      <c r="R43" s="192"/>
      <c r="S43" s="192"/>
      <c r="T43" s="91"/>
      <c r="U43" s="9"/>
      <c r="V43" s="91"/>
      <c r="W43" s="91"/>
      <c r="X43" s="91"/>
      <c r="Y43" s="91"/>
      <c r="Z43" s="91"/>
      <c r="AA43" s="91"/>
      <c r="AB43" s="91"/>
      <c r="AC43" s="91"/>
      <c r="AD43" s="91"/>
      <c r="AE43" s="91"/>
    </row>
    <row r="44" spans="7:31" ht="12" customHeight="1">
      <c r="G44" s="91"/>
      <c r="M44" s="9"/>
      <c r="R44" s="192"/>
      <c r="S44" s="192"/>
      <c r="T44" s="91"/>
      <c r="U44" s="9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7:31" ht="12" customHeight="1">
      <c r="G45" s="91"/>
      <c r="M45" s="9"/>
      <c r="R45" s="192"/>
      <c r="S45" s="192"/>
      <c r="T45" s="91"/>
      <c r="U45" s="9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7:31" ht="12" customHeight="1">
      <c r="G46" s="91"/>
      <c r="M46" s="9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7:31" ht="12" customHeight="1">
      <c r="G47" s="91"/>
      <c r="M47" s="9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7:13" ht="12" customHeight="1">
      <c r="G48" s="91"/>
      <c r="M48" s="9"/>
    </row>
    <row r="49" ht="12" customHeight="1">
      <c r="G49" s="91"/>
    </row>
    <row r="50" ht="12" customHeight="1">
      <c r="G50" s="91"/>
    </row>
    <row r="51" ht="12" customHeight="1">
      <c r="G51" s="91"/>
    </row>
    <row r="52" ht="12" customHeight="1">
      <c r="G52" s="91"/>
    </row>
    <row r="53" ht="12" customHeight="1">
      <c r="G53" s="91"/>
    </row>
    <row r="54" ht="12" customHeight="1">
      <c r="G54" s="9"/>
    </row>
    <row r="55" ht="12" customHeight="1">
      <c r="G55" s="3"/>
    </row>
    <row r="56" ht="12" customHeight="1">
      <c r="G56" s="3"/>
    </row>
    <row r="57" ht="12" customHeight="1">
      <c r="G57" s="3"/>
    </row>
    <row r="58" ht="12" customHeight="1">
      <c r="G58" s="3"/>
    </row>
    <row r="59" ht="12" customHeight="1">
      <c r="G59" s="3"/>
    </row>
    <row r="60" ht="12" customHeight="1">
      <c r="G60" s="3"/>
    </row>
    <row r="61" ht="12" customHeight="1">
      <c r="G61" s="3"/>
    </row>
    <row r="62" ht="12" customHeight="1">
      <c r="G62" s="3"/>
    </row>
    <row r="63" ht="12" customHeight="1">
      <c r="G63" s="3"/>
    </row>
    <row r="64" ht="12" customHeight="1">
      <c r="G64" s="3"/>
    </row>
    <row r="65" ht="12" customHeight="1">
      <c r="G65" s="3"/>
    </row>
    <row r="66" ht="12" customHeight="1">
      <c r="G66" s="3"/>
    </row>
    <row r="67" ht="12" customHeight="1">
      <c r="G67" s="3"/>
    </row>
    <row r="68" ht="12" customHeight="1">
      <c r="G68" s="3"/>
    </row>
  </sheetData>
  <printOptions/>
  <pageMargins left="0.75" right="0.75" top="1" bottom="1" header="0.5" footer="0.5"/>
  <pageSetup orientation="portrait" paperSize="9"/>
  <ignoredErrors>
    <ignoredError sqref="C1:C3 C6 C9 C12 C15 C18 C21 C24 C27 H4:H26 F1:G29 M1:M65536 N25:P65536 Q1:IV65536 D1:E4 K24:K25 B30:F65536 N1:P11 B1:B29 A1:A65536 G36:G65536 H1:L3 H30:K65536 L4:L26 K4 K6:K7 K9:K10 K12:K13 K15:K16 K18:K19 K21:K22 L31:L6553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X244"/>
  <sheetViews>
    <sheetView showGridLines="0" showRowColHeaders="0" workbookViewId="0" topLeftCell="A1">
      <pane xSplit="12" ySplit="2" topLeftCell="M3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92" sqref="A92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23.57421875" style="3" customWidth="1"/>
    <col min="4" max="4" width="5.28125" style="3" customWidth="1"/>
    <col min="5" max="5" width="4.28125" style="3" customWidth="1"/>
    <col min="6" max="8" width="6.8515625" style="3" customWidth="1"/>
    <col min="9" max="9" width="0.9921875" style="3" customWidth="1"/>
    <col min="10" max="10" width="6.7109375" style="3" customWidth="1"/>
    <col min="11" max="11" width="3.140625" style="3" customWidth="1"/>
    <col min="12" max="12" width="0.42578125" style="3" customWidth="1"/>
    <col min="13" max="13" width="23.57421875" style="3" customWidth="1"/>
    <col min="14" max="14" width="5.28125" style="3" customWidth="1"/>
    <col min="15" max="18" width="4.28125" style="3" customWidth="1"/>
    <col min="19" max="19" width="3.57421875" style="3" customWidth="1"/>
    <col min="20" max="20" width="1.1484375" style="3" customWidth="1"/>
    <col min="21" max="21" width="4.7109375" style="3" customWidth="1"/>
    <col min="22" max="22" width="1.1484375" style="3" customWidth="1"/>
    <col min="23" max="23" width="0.9921875" style="3" customWidth="1"/>
    <col min="24" max="24" width="6.421875" style="3" customWidth="1"/>
    <col min="25" max="25" width="3.140625" style="3" customWidth="1"/>
    <col min="26" max="26" width="23.57421875" style="3" customWidth="1"/>
    <col min="27" max="27" width="5.28125" style="3" customWidth="1"/>
    <col min="28" max="32" width="4.28125" style="3" customWidth="1"/>
    <col min="33" max="33" width="5.28125" style="3" customWidth="1"/>
    <col min="34" max="34" width="4.28125" style="3" customWidth="1"/>
    <col min="35" max="35" width="4.7109375" style="3" customWidth="1"/>
    <col min="36" max="36" width="0.9921875" style="3" customWidth="1"/>
    <col min="37" max="40" width="3.57421875" style="3" customWidth="1"/>
    <col min="41" max="41" width="0.9921875" style="3" customWidth="1"/>
    <col min="42" max="42" width="7.00390625" style="3" customWidth="1"/>
    <col min="43" max="43" width="3.140625" style="3" customWidth="1"/>
    <col min="44" max="44" width="23.57421875" style="3" customWidth="1"/>
    <col min="45" max="45" width="5.28125" style="3" customWidth="1"/>
    <col min="46" max="48" width="3.00390625" style="3" customWidth="1"/>
    <col min="49" max="49" width="0.9921875" style="3" customWidth="1"/>
    <col min="50" max="50" width="6.421875" style="3" customWidth="1"/>
    <col min="51" max="16384" width="9.140625" style="3" customWidth="1"/>
  </cols>
  <sheetData>
    <row r="1" spans="1:50" ht="13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23"/>
      <c r="N1" s="28"/>
      <c r="O1" s="28"/>
      <c r="P1" s="29"/>
      <c r="Q1" s="29"/>
      <c r="R1" s="29"/>
      <c r="S1" s="23"/>
      <c r="T1" s="23"/>
      <c r="U1" s="29"/>
      <c r="V1" s="29"/>
      <c r="W1" s="29"/>
      <c r="X1" s="37" t="s">
        <v>21</v>
      </c>
      <c r="Y1" s="93"/>
      <c r="Z1" s="79"/>
      <c r="AA1" s="79"/>
      <c r="AB1" s="79"/>
      <c r="AC1" s="78"/>
      <c r="AD1" s="78"/>
      <c r="AE1" s="78"/>
      <c r="AF1" s="78"/>
      <c r="AG1" s="42" t="s">
        <v>50</v>
      </c>
      <c r="AH1" s="42" t="s">
        <v>51</v>
      </c>
      <c r="AI1" s="42" t="s">
        <v>52</v>
      </c>
      <c r="AJ1" s="78"/>
      <c r="AK1" s="96" t="s">
        <v>53</v>
      </c>
      <c r="AL1" s="97"/>
      <c r="AM1" s="97"/>
      <c r="AN1" s="98"/>
      <c r="AO1" s="214"/>
      <c r="AP1" s="37" t="s">
        <v>21</v>
      </c>
      <c r="AR1" s="79"/>
      <c r="AS1" s="79"/>
      <c r="AT1" s="79"/>
      <c r="AU1" s="79"/>
      <c r="AV1" s="79"/>
      <c r="AW1" s="79"/>
      <c r="AX1" s="37" t="s">
        <v>21</v>
      </c>
    </row>
    <row r="2" spans="1:50" ht="13.5" customHeight="1">
      <c r="A2" s="27"/>
      <c r="B2" s="40"/>
      <c r="C2" s="356" t="s">
        <v>102</v>
      </c>
      <c r="D2" s="357"/>
      <c r="E2" s="202" t="s">
        <v>25</v>
      </c>
      <c r="F2" s="84" t="s">
        <v>96</v>
      </c>
      <c r="G2" s="84" t="s">
        <v>97</v>
      </c>
      <c r="H2" s="203" t="s">
        <v>98</v>
      </c>
      <c r="I2" s="81"/>
      <c r="J2" s="42" t="s">
        <v>99</v>
      </c>
      <c r="K2" s="204"/>
      <c r="L2" s="21"/>
      <c r="M2" s="40" t="s">
        <v>24</v>
      </c>
      <c r="N2" s="155"/>
      <c r="O2" s="41" t="s">
        <v>25</v>
      </c>
      <c r="P2" s="42" t="s">
        <v>26</v>
      </c>
      <c r="Q2" s="42" t="s">
        <v>27</v>
      </c>
      <c r="R2" s="42" t="s">
        <v>28</v>
      </c>
      <c r="S2" s="43" t="s">
        <v>29</v>
      </c>
      <c r="T2" s="44"/>
      <c r="U2" s="43" t="s">
        <v>30</v>
      </c>
      <c r="V2" s="44"/>
      <c r="W2" s="29"/>
      <c r="X2" s="45" t="s">
        <v>31</v>
      </c>
      <c r="Y2" s="93"/>
      <c r="Z2" s="106" t="s">
        <v>55</v>
      </c>
      <c r="AA2" s="41"/>
      <c r="AB2" s="41" t="s">
        <v>25</v>
      </c>
      <c r="AC2" s="42" t="s">
        <v>56</v>
      </c>
      <c r="AD2" s="42" t="s">
        <v>57</v>
      </c>
      <c r="AE2" s="42" t="s">
        <v>28</v>
      </c>
      <c r="AF2" s="42" t="s">
        <v>58</v>
      </c>
      <c r="AG2" s="42" t="s">
        <v>59</v>
      </c>
      <c r="AH2" s="42" t="s">
        <v>60</v>
      </c>
      <c r="AI2" s="42" t="s">
        <v>30</v>
      </c>
      <c r="AJ2" s="107"/>
      <c r="AK2" s="42" t="s">
        <v>56</v>
      </c>
      <c r="AL2" s="42" t="s">
        <v>57</v>
      </c>
      <c r="AM2" s="42" t="s">
        <v>61</v>
      </c>
      <c r="AN2" s="42" t="s">
        <v>58</v>
      </c>
      <c r="AO2" s="215"/>
      <c r="AP2" s="45" t="s">
        <v>31</v>
      </c>
      <c r="AR2" s="40" t="s">
        <v>86</v>
      </c>
      <c r="AS2" s="154"/>
      <c r="AT2" s="142" t="s">
        <v>87</v>
      </c>
      <c r="AU2" s="142" t="s">
        <v>88</v>
      </c>
      <c r="AV2" s="142" t="s">
        <v>89</v>
      </c>
      <c r="AW2" s="80"/>
      <c r="AX2" s="45" t="s">
        <v>31</v>
      </c>
    </row>
    <row r="3" spans="1:50" ht="13.5" customHeight="1">
      <c r="A3" s="23"/>
      <c r="B3" s="172">
        <v>1</v>
      </c>
      <c r="C3" s="135" t="s">
        <v>142</v>
      </c>
      <c r="D3" s="143" t="s">
        <v>38</v>
      </c>
      <c r="E3" s="67">
        <f>IF(O3="","-",O3)</f>
        <v>10</v>
      </c>
      <c r="F3" s="67">
        <f>IF(X3="","-",X3)</f>
        <v>562</v>
      </c>
      <c r="G3" s="67">
        <f>IF(AP3="","-",AP3)</f>
        <v>26.4</v>
      </c>
      <c r="H3" s="67">
        <f>IF(AX3="","-",AX3)</f>
        <v>16</v>
      </c>
      <c r="I3" s="81"/>
      <c r="J3" s="57">
        <f>(IF(AND(F3="-",G3="-",H3="-"),"-",SUM(F3:H3)))</f>
        <v>604.4</v>
      </c>
      <c r="L3" s="73"/>
      <c r="M3" s="135" t="s">
        <v>142</v>
      </c>
      <c r="N3" s="143" t="s">
        <v>38</v>
      </c>
      <c r="O3" s="145">
        <v>10</v>
      </c>
      <c r="P3" s="52">
        <v>9</v>
      </c>
      <c r="Q3" s="52">
        <v>4</v>
      </c>
      <c r="R3" s="52">
        <v>612</v>
      </c>
      <c r="S3" s="53">
        <v>132</v>
      </c>
      <c r="T3" s="52" t="s">
        <v>183</v>
      </c>
      <c r="U3" s="225">
        <v>122.4</v>
      </c>
      <c r="V3" s="52" t="s">
        <v>184</v>
      </c>
      <c r="W3" s="29"/>
      <c r="X3" s="55">
        <f>IF(P3="-","-",R3-((P3-Q3)*10))</f>
        <v>562</v>
      </c>
      <c r="Z3" s="135" t="s">
        <v>142</v>
      </c>
      <c r="AA3" s="143" t="s">
        <v>38</v>
      </c>
      <c r="AB3" s="145">
        <v>10</v>
      </c>
      <c r="AC3" s="116">
        <v>11</v>
      </c>
      <c r="AD3" s="116">
        <v>0</v>
      </c>
      <c r="AE3" s="116">
        <v>68</v>
      </c>
      <c r="AF3" s="116">
        <v>2</v>
      </c>
      <c r="AG3" s="117">
        <v>5.5</v>
      </c>
      <c r="AH3" s="117">
        <v>6.181818181818182</v>
      </c>
      <c r="AI3" s="118">
        <v>34</v>
      </c>
      <c r="AJ3" s="119"/>
      <c r="AK3" s="67">
        <v>3</v>
      </c>
      <c r="AL3" s="52">
        <v>0</v>
      </c>
      <c r="AM3" s="52">
        <v>12</v>
      </c>
      <c r="AN3" s="52">
        <v>2</v>
      </c>
      <c r="AO3" s="73"/>
      <c r="AP3" s="120">
        <f>(AF3*20)-(AE3/5)</f>
        <v>26.4</v>
      </c>
      <c r="AR3" s="135" t="s">
        <v>142</v>
      </c>
      <c r="AS3" s="143" t="s">
        <v>38</v>
      </c>
      <c r="AT3" s="115">
        <v>2</v>
      </c>
      <c r="AU3" s="115" t="s">
        <v>184</v>
      </c>
      <c r="AV3" s="115" t="s">
        <v>184</v>
      </c>
      <c r="AX3" s="144">
        <f>IF(AND(AT3="",AU3="",AV3=""),"-",AT3*8)</f>
        <v>16</v>
      </c>
    </row>
    <row r="4" spans="1:50" ht="13.5" customHeight="1">
      <c r="A4" s="23"/>
      <c r="B4" s="172">
        <f>B3+1</f>
        <v>2</v>
      </c>
      <c r="C4" s="135" t="s">
        <v>33</v>
      </c>
      <c r="D4" s="143" t="s">
        <v>34</v>
      </c>
      <c r="E4" s="67">
        <f>IF(O4="","-",O4)</f>
        <v>9</v>
      </c>
      <c r="F4" s="67">
        <f>IF(X4="","-",X4)</f>
        <v>532</v>
      </c>
      <c r="G4" s="67">
        <f>IF(AP4="","-",AP4)</f>
        <v>14</v>
      </c>
      <c r="H4" s="67">
        <f>IF(AX4="","-",AX4)</f>
        <v>32</v>
      </c>
      <c r="I4" s="81"/>
      <c r="J4" s="57">
        <f>(IF(AND(F4="-",G4="-",H4="-"),"-",SUM(F4:H4)))</f>
        <v>578</v>
      </c>
      <c r="L4" s="73"/>
      <c r="M4" s="135" t="s">
        <v>33</v>
      </c>
      <c r="N4" s="143" t="s">
        <v>34</v>
      </c>
      <c r="O4" s="115">
        <v>9</v>
      </c>
      <c r="P4" s="52">
        <v>9</v>
      </c>
      <c r="Q4" s="52">
        <v>4</v>
      </c>
      <c r="R4" s="52">
        <v>582</v>
      </c>
      <c r="S4" s="53">
        <v>144</v>
      </c>
      <c r="T4" s="52" t="s">
        <v>183</v>
      </c>
      <c r="U4" s="225">
        <v>116.4</v>
      </c>
      <c r="V4" s="52" t="s">
        <v>184</v>
      </c>
      <c r="W4" s="29"/>
      <c r="X4" s="55">
        <f>IF(P4="-","-",R4-((P4-Q4)*10))</f>
        <v>532</v>
      </c>
      <c r="Z4" s="135" t="s">
        <v>33</v>
      </c>
      <c r="AA4" s="143" t="s">
        <v>34</v>
      </c>
      <c r="AB4" s="115">
        <v>9</v>
      </c>
      <c r="AC4" s="116">
        <v>8</v>
      </c>
      <c r="AD4" s="116">
        <v>0</v>
      </c>
      <c r="AE4" s="116">
        <v>30</v>
      </c>
      <c r="AF4" s="116">
        <v>1</v>
      </c>
      <c r="AG4" s="117">
        <v>8</v>
      </c>
      <c r="AH4" s="117">
        <v>3.75</v>
      </c>
      <c r="AI4" s="118">
        <v>30</v>
      </c>
      <c r="AJ4" s="119"/>
      <c r="AK4" s="67">
        <v>3</v>
      </c>
      <c r="AL4" s="52">
        <v>0</v>
      </c>
      <c r="AM4" s="52">
        <v>8</v>
      </c>
      <c r="AN4" s="52">
        <v>1</v>
      </c>
      <c r="AO4" s="73"/>
      <c r="AP4" s="120">
        <f>(AF4*20)-(AE4/5)</f>
        <v>14</v>
      </c>
      <c r="AR4" s="135" t="s">
        <v>33</v>
      </c>
      <c r="AS4" s="143" t="s">
        <v>34</v>
      </c>
      <c r="AT4" s="115">
        <v>4</v>
      </c>
      <c r="AU4" s="115" t="s">
        <v>184</v>
      </c>
      <c r="AV4" s="115" t="s">
        <v>184</v>
      </c>
      <c r="AX4" s="144">
        <f>IF(AND(AT4="",AU4="",AV4=""),"-",AT4*8)</f>
        <v>32</v>
      </c>
    </row>
    <row r="5" spans="1:50" ht="13.5" customHeight="1">
      <c r="A5" s="23"/>
      <c r="B5" s="172">
        <f aca="true" t="shared" si="0" ref="B5:B49">B4+1</f>
        <v>3</v>
      </c>
      <c r="C5" s="135" t="s">
        <v>150</v>
      </c>
      <c r="D5" s="143" t="s">
        <v>38</v>
      </c>
      <c r="E5" s="67">
        <f>IF(O5="","-",O5)</f>
        <v>15</v>
      </c>
      <c r="F5" s="67">
        <f>IF(X5="","-",X5)</f>
        <v>116</v>
      </c>
      <c r="G5" s="67">
        <f>IF(AP5="","-",AP5)</f>
        <v>374.2</v>
      </c>
      <c r="H5" s="67">
        <f>IF(AX5="","-",AX5)</f>
        <v>40</v>
      </c>
      <c r="I5" s="81"/>
      <c r="J5" s="57">
        <f>(IF(AND(F5="-",G5="-",H5="-"),"-",SUM(F5:H5)))</f>
        <v>530.2</v>
      </c>
      <c r="L5" s="73"/>
      <c r="M5" s="135" t="s">
        <v>150</v>
      </c>
      <c r="N5" s="143" t="s">
        <v>38</v>
      </c>
      <c r="O5" s="115">
        <v>15</v>
      </c>
      <c r="P5" s="52">
        <v>11</v>
      </c>
      <c r="Q5" s="52">
        <v>3</v>
      </c>
      <c r="R5" s="52">
        <v>196</v>
      </c>
      <c r="S5" s="53">
        <v>55</v>
      </c>
      <c r="T5" s="52" t="s">
        <v>183</v>
      </c>
      <c r="U5" s="54">
        <v>24.5</v>
      </c>
      <c r="V5" s="52" t="s">
        <v>184</v>
      </c>
      <c r="W5" s="29"/>
      <c r="X5" s="55">
        <f>IF(P5="-","-",R5-((P5-Q5)*10))</f>
        <v>116</v>
      </c>
      <c r="Z5" s="135" t="s">
        <v>150</v>
      </c>
      <c r="AA5" s="143" t="s">
        <v>38</v>
      </c>
      <c r="AB5" s="115">
        <v>15</v>
      </c>
      <c r="AC5" s="116">
        <v>82.5</v>
      </c>
      <c r="AD5" s="116">
        <v>4</v>
      </c>
      <c r="AE5" s="116">
        <v>329</v>
      </c>
      <c r="AF5" s="116">
        <v>22</v>
      </c>
      <c r="AG5" s="117">
        <v>3.75</v>
      </c>
      <c r="AH5" s="117">
        <v>3.987878787878788</v>
      </c>
      <c r="AI5" s="118">
        <v>14.954545454545455</v>
      </c>
      <c r="AJ5" s="119"/>
      <c r="AK5" s="56">
        <v>7.5</v>
      </c>
      <c r="AL5" s="52">
        <v>2</v>
      </c>
      <c r="AM5" s="52">
        <v>34</v>
      </c>
      <c r="AN5" s="52">
        <v>5</v>
      </c>
      <c r="AO5" s="73"/>
      <c r="AP5" s="120">
        <f>(AF5*20)-(AE5/5)</f>
        <v>374.2</v>
      </c>
      <c r="AR5" s="135" t="s">
        <v>150</v>
      </c>
      <c r="AS5" s="143" t="s">
        <v>38</v>
      </c>
      <c r="AT5" s="115">
        <v>5</v>
      </c>
      <c r="AU5" s="115" t="s">
        <v>184</v>
      </c>
      <c r="AV5" s="115" t="s">
        <v>184</v>
      </c>
      <c r="AX5" s="144">
        <f>IF(AND(AT5="",AU5="",AV5=""),"-",AT5*8)</f>
        <v>40</v>
      </c>
    </row>
    <row r="6" spans="1:50" ht="13.5" customHeight="1">
      <c r="A6" s="23"/>
      <c r="B6" s="172">
        <f t="shared" si="0"/>
        <v>4</v>
      </c>
      <c r="C6" s="135" t="s">
        <v>151</v>
      </c>
      <c r="D6" s="143" t="s">
        <v>38</v>
      </c>
      <c r="E6" s="67">
        <f>IF(O6="","-",O6)</f>
        <v>15</v>
      </c>
      <c r="F6" s="67">
        <f>IF(X6="","-",X6)</f>
        <v>62</v>
      </c>
      <c r="G6" s="67">
        <f>IF(AP6="","-",AP6)</f>
        <v>348.4</v>
      </c>
      <c r="H6" s="67">
        <f>IF(AX6="","-",AX6)</f>
        <v>96</v>
      </c>
      <c r="I6" s="81"/>
      <c r="J6" s="57">
        <f>(IF(AND(F6="-",G6="-",H6="-"),"-",SUM(F6:H6)))</f>
        <v>506.4</v>
      </c>
      <c r="L6" s="73"/>
      <c r="M6" s="135" t="s">
        <v>151</v>
      </c>
      <c r="N6" s="143" t="s">
        <v>38</v>
      </c>
      <c r="O6" s="115">
        <v>15</v>
      </c>
      <c r="P6" s="52">
        <v>8</v>
      </c>
      <c r="Q6" s="52">
        <v>3</v>
      </c>
      <c r="R6" s="52">
        <v>112</v>
      </c>
      <c r="S6" s="53">
        <v>49</v>
      </c>
      <c r="T6" s="52"/>
      <c r="U6" s="54">
        <v>22.4</v>
      </c>
      <c r="V6" s="52" t="s">
        <v>184</v>
      </c>
      <c r="W6" s="29"/>
      <c r="X6" s="55">
        <f>IF(P6="-","-",R6-((P6-Q6)*10))</f>
        <v>62</v>
      </c>
      <c r="Z6" s="135" t="s">
        <v>151</v>
      </c>
      <c r="AA6" s="143" t="s">
        <v>38</v>
      </c>
      <c r="AB6" s="115">
        <v>15</v>
      </c>
      <c r="AC6" s="116">
        <v>98.33333333333333</v>
      </c>
      <c r="AD6" s="116">
        <v>12</v>
      </c>
      <c r="AE6" s="116">
        <v>458</v>
      </c>
      <c r="AF6" s="116">
        <v>22</v>
      </c>
      <c r="AG6" s="117">
        <v>4.46969696969697</v>
      </c>
      <c r="AH6" s="117">
        <v>4.657627118644068</v>
      </c>
      <c r="AI6" s="118">
        <v>20.818181818181817</v>
      </c>
      <c r="AJ6" s="119"/>
      <c r="AK6" s="67">
        <v>4</v>
      </c>
      <c r="AL6" s="52">
        <v>1</v>
      </c>
      <c r="AM6" s="52">
        <v>20</v>
      </c>
      <c r="AN6" s="52">
        <v>4</v>
      </c>
      <c r="AO6" s="73"/>
      <c r="AP6" s="120">
        <f>(AF6*20)-(AE6/5)</f>
        <v>348.4</v>
      </c>
      <c r="AR6" s="135" t="s">
        <v>151</v>
      </c>
      <c r="AS6" s="179" t="s">
        <v>38</v>
      </c>
      <c r="AT6" s="115">
        <v>12</v>
      </c>
      <c r="AU6" s="115" t="s">
        <v>184</v>
      </c>
      <c r="AV6" s="115" t="s">
        <v>184</v>
      </c>
      <c r="AX6" s="144">
        <f>IF(AND(AT6="",AU6="",AV6=""),"-",AT6*8)</f>
        <v>96</v>
      </c>
    </row>
    <row r="7" spans="1:50" ht="13.5" customHeight="1">
      <c r="A7" s="23"/>
      <c r="B7" s="172">
        <f t="shared" si="0"/>
        <v>5</v>
      </c>
      <c r="C7" s="135" t="s">
        <v>143</v>
      </c>
      <c r="D7" s="143" t="s">
        <v>34</v>
      </c>
      <c r="E7" s="67">
        <f>IF(O7="","-",O7)</f>
        <v>9</v>
      </c>
      <c r="F7" s="67">
        <f>IF(X7="","-",X7)</f>
        <v>125</v>
      </c>
      <c r="G7" s="67">
        <f>IF(AP7="","-",AP7)</f>
        <v>139.4</v>
      </c>
      <c r="H7" s="67">
        <f>IF(AX7="","-",AX7)</f>
        <v>24</v>
      </c>
      <c r="I7" s="81"/>
      <c r="J7" s="57">
        <f>(IF(AND(F7="-",G7="-",H7="-"),"-",SUM(F7:H7)))</f>
        <v>288.4</v>
      </c>
      <c r="K7" s="68"/>
      <c r="L7" s="73"/>
      <c r="M7" s="135" t="s">
        <v>143</v>
      </c>
      <c r="N7" s="143" t="s">
        <v>34</v>
      </c>
      <c r="O7" s="115">
        <v>9</v>
      </c>
      <c r="P7" s="52">
        <v>7</v>
      </c>
      <c r="Q7" s="52">
        <v>4</v>
      </c>
      <c r="R7" s="52">
        <v>155</v>
      </c>
      <c r="S7" s="53">
        <v>87</v>
      </c>
      <c r="T7" s="52" t="s">
        <v>183</v>
      </c>
      <c r="U7" s="54">
        <v>51.666666666666664</v>
      </c>
      <c r="V7" s="52" t="s">
        <v>184</v>
      </c>
      <c r="W7" s="29"/>
      <c r="X7" s="55">
        <f>IF(P7="-","-",R7-((P7-Q7)*10))</f>
        <v>125</v>
      </c>
      <c r="Z7" s="135" t="s">
        <v>143</v>
      </c>
      <c r="AA7" s="143" t="s">
        <v>34</v>
      </c>
      <c r="AB7" s="115">
        <v>9</v>
      </c>
      <c r="AC7" s="116">
        <v>66</v>
      </c>
      <c r="AD7" s="116">
        <v>4</v>
      </c>
      <c r="AE7" s="116">
        <v>303</v>
      </c>
      <c r="AF7" s="116">
        <v>10</v>
      </c>
      <c r="AG7" s="117">
        <v>6.6</v>
      </c>
      <c r="AH7" s="117">
        <v>4.590909090909091</v>
      </c>
      <c r="AI7" s="118">
        <v>30.3</v>
      </c>
      <c r="AJ7" s="119"/>
      <c r="AK7" s="67">
        <v>9</v>
      </c>
      <c r="AL7" s="52">
        <v>0</v>
      </c>
      <c r="AM7" s="52">
        <v>39</v>
      </c>
      <c r="AN7" s="52">
        <v>3</v>
      </c>
      <c r="AO7" s="73"/>
      <c r="AP7" s="120">
        <f>(AF7*20)-(AE7/5)</f>
        <v>139.4</v>
      </c>
      <c r="AR7" s="135" t="s">
        <v>143</v>
      </c>
      <c r="AS7" s="143" t="s">
        <v>34</v>
      </c>
      <c r="AT7" s="115">
        <v>3</v>
      </c>
      <c r="AU7" s="115" t="s">
        <v>184</v>
      </c>
      <c r="AV7" s="115" t="s">
        <v>184</v>
      </c>
      <c r="AX7" s="144">
        <f>IF(AND(AT7="",AU7="",AV7=""),"-",AT7*8)</f>
        <v>24</v>
      </c>
    </row>
    <row r="8" spans="1:50" ht="13.5" customHeight="1">
      <c r="A8" s="23"/>
      <c r="B8" s="172">
        <f t="shared" si="0"/>
        <v>6</v>
      </c>
      <c r="C8" s="135" t="s">
        <v>75</v>
      </c>
      <c r="D8" s="143" t="s">
        <v>34</v>
      </c>
      <c r="E8" s="67">
        <f>IF(O8="","-",O8)</f>
        <v>12</v>
      </c>
      <c r="F8" s="67">
        <f>IF(X8="","-",X8)</f>
        <v>-14</v>
      </c>
      <c r="G8" s="67">
        <f>IF(AP8="","-",AP8)</f>
        <v>262.4</v>
      </c>
      <c r="H8" s="67">
        <f>IF(AX8="","-",AX8)</f>
        <v>8</v>
      </c>
      <c r="I8" s="81"/>
      <c r="J8" s="57">
        <f>(IF(AND(F8="-",G8="-",H8="-"),"-",SUM(F8:H8)))</f>
        <v>256.4</v>
      </c>
      <c r="K8" s="68"/>
      <c r="L8" s="73"/>
      <c r="M8" s="135" t="s">
        <v>75</v>
      </c>
      <c r="N8" s="143" t="s">
        <v>34</v>
      </c>
      <c r="O8" s="115">
        <v>12</v>
      </c>
      <c r="P8" s="52">
        <v>5</v>
      </c>
      <c r="Q8" s="52">
        <v>2</v>
      </c>
      <c r="R8" s="52">
        <v>16</v>
      </c>
      <c r="S8" s="53">
        <v>5</v>
      </c>
      <c r="T8" s="52" t="s">
        <v>183</v>
      </c>
      <c r="U8" s="54">
        <v>5.333333333333333</v>
      </c>
      <c r="V8" s="52" t="s">
        <v>184</v>
      </c>
      <c r="W8" s="29"/>
      <c r="X8" s="55">
        <f>IF(P8="-","-",R8-((P8-Q8)*10))</f>
        <v>-14</v>
      </c>
      <c r="Z8" s="135" t="s">
        <v>75</v>
      </c>
      <c r="AA8" s="179" t="s">
        <v>34</v>
      </c>
      <c r="AB8" s="115">
        <v>12</v>
      </c>
      <c r="AC8" s="116">
        <v>84</v>
      </c>
      <c r="AD8" s="116">
        <v>9</v>
      </c>
      <c r="AE8" s="116">
        <v>388</v>
      </c>
      <c r="AF8" s="116">
        <v>17</v>
      </c>
      <c r="AG8" s="117">
        <v>4.9411764705882355</v>
      </c>
      <c r="AH8" s="117">
        <v>4.619047619047619</v>
      </c>
      <c r="AI8" s="118">
        <v>22.823529411764707</v>
      </c>
      <c r="AJ8" s="119"/>
      <c r="AK8" s="67">
        <v>10</v>
      </c>
      <c r="AL8" s="52">
        <v>1</v>
      </c>
      <c r="AM8" s="52">
        <v>51</v>
      </c>
      <c r="AN8" s="52">
        <v>3</v>
      </c>
      <c r="AO8" s="73"/>
      <c r="AP8" s="120">
        <f>(AF8*20)-(AE8/5)</f>
        <v>262.4</v>
      </c>
      <c r="AR8" s="135" t="s">
        <v>75</v>
      </c>
      <c r="AS8" s="143" t="s">
        <v>34</v>
      </c>
      <c r="AT8" s="115">
        <v>1</v>
      </c>
      <c r="AU8" s="115" t="s">
        <v>184</v>
      </c>
      <c r="AV8" s="115" t="s">
        <v>184</v>
      </c>
      <c r="AX8" s="144">
        <f>IF(AND(AT8="",AU8="",AV8=""),"-",AT8*8)</f>
        <v>8</v>
      </c>
    </row>
    <row r="9" spans="1:50" ht="13.5" customHeight="1">
      <c r="A9" s="23"/>
      <c r="B9" s="172">
        <f t="shared" si="0"/>
        <v>7</v>
      </c>
      <c r="C9" s="135" t="s">
        <v>158</v>
      </c>
      <c r="D9" s="143" t="s">
        <v>38</v>
      </c>
      <c r="E9" s="67">
        <f>IF(O9="","-",O9)</f>
        <v>5</v>
      </c>
      <c r="F9" s="67">
        <f>IF(X9="","-",X9)</f>
        <v>-15</v>
      </c>
      <c r="G9" s="67">
        <f>IF(AP9="","-",AP9)</f>
        <v>235.6</v>
      </c>
      <c r="H9" s="67" t="str">
        <f>IF(AX9="","-",AX9)</f>
        <v>-</v>
      </c>
      <c r="I9" s="81"/>
      <c r="J9" s="57">
        <f>(IF(AND(F9="-",G9="-",H9="-"),"-",SUM(F9:H9)))</f>
        <v>220.6</v>
      </c>
      <c r="L9" s="73"/>
      <c r="M9" s="135" t="s">
        <v>158</v>
      </c>
      <c r="N9" s="143" t="s">
        <v>38</v>
      </c>
      <c r="O9" s="115">
        <v>5</v>
      </c>
      <c r="P9" s="52">
        <v>4</v>
      </c>
      <c r="Q9" s="52">
        <v>1</v>
      </c>
      <c r="R9" s="52">
        <v>15</v>
      </c>
      <c r="S9" s="53">
        <v>7</v>
      </c>
      <c r="T9" s="52"/>
      <c r="U9" s="54">
        <v>5</v>
      </c>
      <c r="V9" s="52" t="s">
        <v>184</v>
      </c>
      <c r="W9" s="29"/>
      <c r="X9" s="55">
        <f>IF(P9="-","-",R9-((P9-Q9)*10))</f>
        <v>-15</v>
      </c>
      <c r="Z9" s="135" t="s">
        <v>158</v>
      </c>
      <c r="AA9" s="143" t="s">
        <v>38</v>
      </c>
      <c r="AB9" s="115">
        <v>5</v>
      </c>
      <c r="AC9" s="116">
        <v>46.833333333333336</v>
      </c>
      <c r="AD9" s="116">
        <v>6</v>
      </c>
      <c r="AE9" s="116">
        <v>222</v>
      </c>
      <c r="AF9" s="116">
        <v>14</v>
      </c>
      <c r="AG9" s="117">
        <v>3.3452380952380953</v>
      </c>
      <c r="AH9" s="117">
        <v>4.740213523131672</v>
      </c>
      <c r="AI9" s="118">
        <v>15.857142857142858</v>
      </c>
      <c r="AJ9" s="119"/>
      <c r="AK9" s="56">
        <v>7.5</v>
      </c>
      <c r="AL9" s="52">
        <v>0</v>
      </c>
      <c r="AM9" s="52">
        <v>49</v>
      </c>
      <c r="AN9" s="52">
        <v>6</v>
      </c>
      <c r="AO9" s="73"/>
      <c r="AP9" s="120">
        <f>(AF9*20)-(AE9/5)</f>
        <v>235.6</v>
      </c>
      <c r="AR9" s="135" t="s">
        <v>158</v>
      </c>
      <c r="AS9" s="143" t="s">
        <v>38</v>
      </c>
      <c r="AT9" s="115" t="s">
        <v>184</v>
      </c>
      <c r="AU9" s="115" t="s">
        <v>184</v>
      </c>
      <c r="AV9" s="115" t="s">
        <v>184</v>
      </c>
      <c r="AX9" s="144" t="str">
        <f>IF(AND(AT9="",AU9="",AV9=""),"-",AT9*8)</f>
        <v>-</v>
      </c>
    </row>
    <row r="10" spans="1:50" ht="13.5" customHeight="1">
      <c r="A10" s="23"/>
      <c r="B10" s="172">
        <f t="shared" si="0"/>
        <v>8</v>
      </c>
      <c r="C10" s="135" t="s">
        <v>144</v>
      </c>
      <c r="D10" s="143" t="s">
        <v>34</v>
      </c>
      <c r="E10" s="67">
        <f>IF(O10="","-",O10)</f>
        <v>11</v>
      </c>
      <c r="F10" s="67">
        <f>IF(X10="","-",X10)</f>
        <v>181</v>
      </c>
      <c r="G10" s="67">
        <f>IF(AP10="","-",AP10)</f>
        <v>0</v>
      </c>
      <c r="H10" s="67">
        <f>IF(AX10="","-",AX10)</f>
        <v>32</v>
      </c>
      <c r="I10" s="81"/>
      <c r="J10" s="57">
        <f>(IF(AND(F10="-",G10="-",H10="-"),"-",SUM(F10:H10)))</f>
        <v>213</v>
      </c>
      <c r="K10" s="68"/>
      <c r="L10" s="73"/>
      <c r="M10" s="135" t="s">
        <v>144</v>
      </c>
      <c r="N10" s="143" t="s">
        <v>34</v>
      </c>
      <c r="O10" s="115">
        <v>11</v>
      </c>
      <c r="P10" s="52">
        <v>10</v>
      </c>
      <c r="Q10" s="52">
        <v>4</v>
      </c>
      <c r="R10" s="52">
        <v>241</v>
      </c>
      <c r="S10" s="53">
        <v>55</v>
      </c>
      <c r="T10" s="52" t="s">
        <v>183</v>
      </c>
      <c r="U10" s="54">
        <v>40.166666666666664</v>
      </c>
      <c r="V10" s="52" t="s">
        <v>184</v>
      </c>
      <c r="W10" s="29"/>
      <c r="X10" s="55">
        <f>IF(P10="-","-",R10-((P10-Q10)*10))</f>
        <v>181</v>
      </c>
      <c r="Z10" s="135" t="s">
        <v>144</v>
      </c>
      <c r="AA10" s="143" t="s">
        <v>34</v>
      </c>
      <c r="AB10" s="115">
        <v>11</v>
      </c>
      <c r="AC10" s="116"/>
      <c r="AD10" s="116"/>
      <c r="AE10" s="116"/>
      <c r="AF10" s="116"/>
      <c r="AG10" s="117"/>
      <c r="AH10" s="117"/>
      <c r="AI10" s="118"/>
      <c r="AJ10" s="119"/>
      <c r="AK10" s="56"/>
      <c r="AL10" s="52"/>
      <c r="AM10" s="52"/>
      <c r="AN10" s="52"/>
      <c r="AO10" s="73"/>
      <c r="AP10" s="120">
        <f>(AF10*20)-(AE10/5)</f>
        <v>0</v>
      </c>
      <c r="AR10" s="135" t="s">
        <v>144</v>
      </c>
      <c r="AS10" s="143" t="s">
        <v>34</v>
      </c>
      <c r="AT10" s="115">
        <v>4</v>
      </c>
      <c r="AU10" s="115" t="s">
        <v>184</v>
      </c>
      <c r="AV10" s="115" t="s">
        <v>184</v>
      </c>
      <c r="AX10" s="144">
        <f>IF(AND(AT10="",AU10="",AV10=""),"-",AT10*8)</f>
        <v>32</v>
      </c>
    </row>
    <row r="11" spans="1:50" ht="13.5" customHeight="1">
      <c r="A11" s="23"/>
      <c r="B11" s="172">
        <f t="shared" si="0"/>
        <v>9</v>
      </c>
      <c r="C11" s="135" t="s">
        <v>77</v>
      </c>
      <c r="D11" s="143" t="s">
        <v>34</v>
      </c>
      <c r="E11" s="67">
        <f>IF(O11="","-",O11)</f>
        <v>7</v>
      </c>
      <c r="F11" s="67">
        <f>IF(X11="","-",X11)</f>
        <v>22</v>
      </c>
      <c r="G11" s="67">
        <f>IF(AP11="","-",AP11)</f>
        <v>147.4</v>
      </c>
      <c r="H11" s="67">
        <f>IF(AX11="","-",AX11)</f>
        <v>32</v>
      </c>
      <c r="I11" s="81"/>
      <c r="J11" s="57">
        <f>(IF(AND(F11="-",G11="-",H11="-"),"-",SUM(F11:H11)))</f>
        <v>201.4</v>
      </c>
      <c r="L11" s="73"/>
      <c r="M11" s="135" t="s">
        <v>77</v>
      </c>
      <c r="N11" s="143" t="s">
        <v>34</v>
      </c>
      <c r="O11" s="115">
        <v>7</v>
      </c>
      <c r="P11" s="52">
        <v>5</v>
      </c>
      <c r="Q11" s="52">
        <v>0</v>
      </c>
      <c r="R11" s="52">
        <v>72</v>
      </c>
      <c r="S11" s="53">
        <v>45</v>
      </c>
      <c r="T11" s="52"/>
      <c r="U11" s="54">
        <v>14.4</v>
      </c>
      <c r="V11" s="52" t="s">
        <v>184</v>
      </c>
      <c r="W11" s="29"/>
      <c r="X11" s="55">
        <f>IF(P11="-","-",R11-((P11-Q11)*10))</f>
        <v>22</v>
      </c>
      <c r="Z11" s="135" t="s">
        <v>77</v>
      </c>
      <c r="AA11" s="143" t="s">
        <v>34</v>
      </c>
      <c r="AB11" s="115">
        <v>7</v>
      </c>
      <c r="AC11" s="116">
        <v>31</v>
      </c>
      <c r="AD11" s="116">
        <v>4</v>
      </c>
      <c r="AE11" s="116">
        <v>163</v>
      </c>
      <c r="AF11" s="116">
        <v>9</v>
      </c>
      <c r="AG11" s="117">
        <v>3.4444444444444446</v>
      </c>
      <c r="AH11" s="117">
        <v>5.258064516129032</v>
      </c>
      <c r="AI11" s="118">
        <v>18.11111111111111</v>
      </c>
      <c r="AJ11" s="119"/>
      <c r="AK11" s="67">
        <v>6</v>
      </c>
      <c r="AL11" s="52">
        <v>0</v>
      </c>
      <c r="AM11" s="52">
        <v>40</v>
      </c>
      <c r="AN11" s="52">
        <v>4</v>
      </c>
      <c r="AO11" s="73"/>
      <c r="AP11" s="120">
        <f>(AF11*20)-(AE11/5)</f>
        <v>147.4</v>
      </c>
      <c r="AR11" s="135" t="s">
        <v>77</v>
      </c>
      <c r="AS11" s="143" t="s">
        <v>34</v>
      </c>
      <c r="AT11" s="115">
        <v>4</v>
      </c>
      <c r="AU11" s="115" t="s">
        <v>184</v>
      </c>
      <c r="AV11" s="115" t="s">
        <v>184</v>
      </c>
      <c r="AX11" s="144">
        <f>IF(AND(AT11="",AU11="",AV11=""),"-",AT11*8)</f>
        <v>32</v>
      </c>
    </row>
    <row r="12" spans="1:50" ht="13.5" customHeight="1">
      <c r="A12" s="23"/>
      <c r="B12" s="172">
        <f t="shared" si="0"/>
        <v>10</v>
      </c>
      <c r="C12" s="135" t="s">
        <v>153</v>
      </c>
      <c r="D12" s="143" t="s">
        <v>38</v>
      </c>
      <c r="E12" s="67">
        <f>IF(O12="","-",O12)</f>
        <v>6</v>
      </c>
      <c r="F12" s="67">
        <f>IF(X12="","-",X12)</f>
        <v>104</v>
      </c>
      <c r="G12" s="67">
        <f>IF(AP12="","-",AP12)</f>
        <v>12.2</v>
      </c>
      <c r="H12" s="67">
        <f>IF(AX12="","-",AX12)</f>
        <v>48</v>
      </c>
      <c r="I12" s="81"/>
      <c r="J12" s="57">
        <f>(IF(AND(F12="-",G12="-",H12="-"),"-",SUM(F12:H12)))</f>
        <v>164.2</v>
      </c>
      <c r="K12" s="68"/>
      <c r="L12" s="73"/>
      <c r="M12" s="135" t="s">
        <v>153</v>
      </c>
      <c r="N12" s="143" t="s">
        <v>38</v>
      </c>
      <c r="O12" s="115">
        <v>6</v>
      </c>
      <c r="P12" s="52">
        <v>6</v>
      </c>
      <c r="Q12" s="52">
        <v>0</v>
      </c>
      <c r="R12" s="52">
        <v>164</v>
      </c>
      <c r="S12" s="53">
        <v>58</v>
      </c>
      <c r="T12" s="52"/>
      <c r="U12" s="54">
        <v>27.333333333333332</v>
      </c>
      <c r="V12" s="52" t="s">
        <v>184</v>
      </c>
      <c r="W12" s="29"/>
      <c r="X12" s="55">
        <f>IF(P12="-","-",R12-((P12-Q12)*10))</f>
        <v>104</v>
      </c>
      <c r="Z12" s="135" t="s">
        <v>153</v>
      </c>
      <c r="AA12" s="143" t="s">
        <v>38</v>
      </c>
      <c r="AB12" s="115">
        <v>6</v>
      </c>
      <c r="AC12" s="116">
        <v>26</v>
      </c>
      <c r="AD12" s="116">
        <v>2</v>
      </c>
      <c r="AE12" s="116">
        <v>139</v>
      </c>
      <c r="AF12" s="116">
        <v>2</v>
      </c>
      <c r="AG12" s="117">
        <v>13</v>
      </c>
      <c r="AH12" s="117">
        <v>5.346153846153846</v>
      </c>
      <c r="AI12" s="118">
        <v>69.5</v>
      </c>
      <c r="AJ12" s="119"/>
      <c r="AK12" s="67">
        <v>6</v>
      </c>
      <c r="AL12" s="52">
        <v>0</v>
      </c>
      <c r="AM12" s="52">
        <v>16</v>
      </c>
      <c r="AN12" s="52">
        <v>1</v>
      </c>
      <c r="AO12" s="73"/>
      <c r="AP12" s="120">
        <f>(AF12*20)-(AE12/5)</f>
        <v>12.2</v>
      </c>
      <c r="AR12" s="135" t="s">
        <v>153</v>
      </c>
      <c r="AS12" s="143" t="s">
        <v>38</v>
      </c>
      <c r="AT12" s="115">
        <v>6</v>
      </c>
      <c r="AU12" s="115" t="s">
        <v>184</v>
      </c>
      <c r="AV12" s="115" t="s">
        <v>184</v>
      </c>
      <c r="AX12" s="144">
        <f>IF(AND(AT12="",AU12="",AV12=""),"-",AT12*8)</f>
        <v>48</v>
      </c>
    </row>
    <row r="13" spans="1:50" ht="13.5" customHeight="1">
      <c r="A13" s="23"/>
      <c r="B13" s="172">
        <f t="shared" si="0"/>
        <v>11</v>
      </c>
      <c r="C13" s="135" t="s">
        <v>148</v>
      </c>
      <c r="D13" s="143" t="s">
        <v>38</v>
      </c>
      <c r="E13" s="67">
        <f>IF(O13="","-",O13)</f>
        <v>13</v>
      </c>
      <c r="F13" s="67">
        <f>IF(X13="","-",X13)</f>
        <v>49</v>
      </c>
      <c r="G13" s="67">
        <f>IF(AP13="","-",AP13)</f>
        <v>-17.4</v>
      </c>
      <c r="H13" s="67">
        <f>IF(AX13="","-",AX13)</f>
        <v>112</v>
      </c>
      <c r="I13" s="81"/>
      <c r="J13" s="57">
        <f>(IF(AND(F13="-",G13="-",H13="-"),"-",SUM(F13:H13)))</f>
        <v>143.6</v>
      </c>
      <c r="K13" s="68"/>
      <c r="L13" s="73"/>
      <c r="M13" s="135" t="s">
        <v>148</v>
      </c>
      <c r="N13" s="143" t="s">
        <v>38</v>
      </c>
      <c r="O13" s="115">
        <v>13</v>
      </c>
      <c r="P13" s="52">
        <v>11</v>
      </c>
      <c r="Q13" s="52">
        <v>2</v>
      </c>
      <c r="R13" s="52">
        <v>139</v>
      </c>
      <c r="S13" s="53">
        <v>52</v>
      </c>
      <c r="T13" s="52" t="s">
        <v>183</v>
      </c>
      <c r="U13" s="54">
        <v>15.444444444444445</v>
      </c>
      <c r="V13" s="52" t="s">
        <v>184</v>
      </c>
      <c r="W13" s="29"/>
      <c r="X13" s="55">
        <f>IF(P13="-","-",R13-((P13-Q13)*10))</f>
        <v>49</v>
      </c>
      <c r="Z13" s="135" t="s">
        <v>148</v>
      </c>
      <c r="AA13" s="143" t="s">
        <v>38</v>
      </c>
      <c r="AB13" s="115">
        <v>13</v>
      </c>
      <c r="AC13" s="116">
        <v>14</v>
      </c>
      <c r="AD13" s="116">
        <v>0</v>
      </c>
      <c r="AE13" s="116">
        <v>87</v>
      </c>
      <c r="AF13" s="116">
        <v>0</v>
      </c>
      <c r="AG13" s="117" t="s">
        <v>39</v>
      </c>
      <c r="AH13" s="117">
        <v>6.214285714285714</v>
      </c>
      <c r="AI13" s="118" t="s">
        <v>39</v>
      </c>
      <c r="AJ13" s="119"/>
      <c r="AK13" s="67">
        <v>3</v>
      </c>
      <c r="AL13" s="52">
        <v>0</v>
      </c>
      <c r="AM13" s="52">
        <v>24</v>
      </c>
      <c r="AN13" s="52">
        <v>0</v>
      </c>
      <c r="AO13" s="73"/>
      <c r="AP13" s="120">
        <f>(AF13*20)-(AE13/5)</f>
        <v>-17.4</v>
      </c>
      <c r="AR13" s="135" t="s">
        <v>148</v>
      </c>
      <c r="AS13" s="143" t="s">
        <v>38</v>
      </c>
      <c r="AT13" s="115">
        <v>5</v>
      </c>
      <c r="AU13" s="115">
        <v>6</v>
      </c>
      <c r="AV13" s="115" t="s">
        <v>184</v>
      </c>
      <c r="AX13" s="144">
        <f>IF(AND(AT13="",AU13="",AV13=""),"-",AT13*8+AU13*12)</f>
        <v>112</v>
      </c>
    </row>
    <row r="14" spans="1:50" ht="13.5" customHeight="1">
      <c r="A14" s="23"/>
      <c r="B14" s="172">
        <f t="shared" si="0"/>
        <v>12</v>
      </c>
      <c r="C14" s="135" t="s">
        <v>73</v>
      </c>
      <c r="D14" s="143" t="s">
        <v>38</v>
      </c>
      <c r="E14" s="67">
        <f>IF(O14="","-",O14)</f>
        <v>5</v>
      </c>
      <c r="F14" s="67">
        <f>IF(X14="","-",X14)</f>
        <v>-13</v>
      </c>
      <c r="G14" s="67">
        <f>IF(AP14="","-",AP14)</f>
        <v>104.8</v>
      </c>
      <c r="H14" s="67">
        <f>IF(AX14="","-",AX14)</f>
        <v>8</v>
      </c>
      <c r="I14" s="81"/>
      <c r="J14" s="57">
        <f>(IF(AND(F14="-",G14="-",H14="-"),"-",SUM(F14:H14)))</f>
        <v>99.8</v>
      </c>
      <c r="L14" s="73"/>
      <c r="M14" s="135" t="s">
        <v>73</v>
      </c>
      <c r="N14" s="143" t="s">
        <v>38</v>
      </c>
      <c r="O14" s="115">
        <v>5</v>
      </c>
      <c r="P14" s="52">
        <v>3</v>
      </c>
      <c r="Q14" s="52">
        <v>0</v>
      </c>
      <c r="R14" s="52">
        <v>17</v>
      </c>
      <c r="S14" s="53">
        <v>15</v>
      </c>
      <c r="T14" s="52"/>
      <c r="U14" s="54">
        <v>5.666666666666667</v>
      </c>
      <c r="V14" s="52" t="s">
        <v>184</v>
      </c>
      <c r="W14" s="29"/>
      <c r="X14" s="55">
        <f>IF(P14="-","-",R14-((P14-Q14)*10))</f>
        <v>-13</v>
      </c>
      <c r="Z14" s="135" t="s">
        <v>73</v>
      </c>
      <c r="AA14" s="143" t="s">
        <v>38</v>
      </c>
      <c r="AB14" s="115">
        <v>5</v>
      </c>
      <c r="AC14" s="116">
        <v>25.666666666666668</v>
      </c>
      <c r="AD14" s="116">
        <v>2</v>
      </c>
      <c r="AE14" s="116">
        <v>176</v>
      </c>
      <c r="AF14" s="116">
        <v>7</v>
      </c>
      <c r="AG14" s="117">
        <v>3.666666666666667</v>
      </c>
      <c r="AH14" s="117">
        <v>6.857142857142857</v>
      </c>
      <c r="AI14" s="118">
        <v>25.142857142857142</v>
      </c>
      <c r="AJ14" s="119"/>
      <c r="AK14" s="56">
        <v>7.666666666666667</v>
      </c>
      <c r="AL14" s="52">
        <v>1</v>
      </c>
      <c r="AM14" s="52">
        <v>30</v>
      </c>
      <c r="AN14" s="52">
        <v>3</v>
      </c>
      <c r="AO14" s="73"/>
      <c r="AP14" s="120">
        <f>(AF14*20)-(AE14/5)</f>
        <v>104.8</v>
      </c>
      <c r="AR14" s="135" t="s">
        <v>73</v>
      </c>
      <c r="AS14" s="143" t="s">
        <v>38</v>
      </c>
      <c r="AT14" s="115">
        <v>1</v>
      </c>
      <c r="AU14" s="115" t="s">
        <v>184</v>
      </c>
      <c r="AV14" s="115" t="s">
        <v>184</v>
      </c>
      <c r="AX14" s="144">
        <f>IF(AND(AT14="",AU14="",AV14=""),"-",AT14*8)</f>
        <v>8</v>
      </c>
    </row>
    <row r="15" spans="1:50" ht="13.5" customHeight="1">
      <c r="A15" s="23"/>
      <c r="B15" s="172">
        <f t="shared" si="0"/>
        <v>13</v>
      </c>
      <c r="C15" s="135" t="s">
        <v>69</v>
      </c>
      <c r="D15" s="143" t="s">
        <v>38</v>
      </c>
      <c r="E15" s="67">
        <f>IF(O15="","-",O15)</f>
        <v>8</v>
      </c>
      <c r="F15" s="67">
        <f>IF(X15="","-",X15)</f>
        <v>33</v>
      </c>
      <c r="G15" s="67">
        <f>IF(AP15="","-",AP15)</f>
        <v>30.2</v>
      </c>
      <c r="H15" s="67">
        <f>IF(AX15="","-",AX15)</f>
        <v>16</v>
      </c>
      <c r="I15" s="81"/>
      <c r="J15" s="57">
        <f>(IF(AND(F15="-",G15="-",H15="-"),"-",SUM(F15:H15)))</f>
        <v>79.2</v>
      </c>
      <c r="L15" s="73"/>
      <c r="M15" s="135" t="s">
        <v>69</v>
      </c>
      <c r="N15" s="143" t="s">
        <v>38</v>
      </c>
      <c r="O15" s="115">
        <v>8</v>
      </c>
      <c r="P15" s="52">
        <v>5</v>
      </c>
      <c r="Q15" s="52">
        <v>1</v>
      </c>
      <c r="R15" s="52">
        <v>73</v>
      </c>
      <c r="S15" s="53">
        <v>27</v>
      </c>
      <c r="T15" s="52"/>
      <c r="U15" s="54">
        <v>18.25</v>
      </c>
      <c r="V15" s="52" t="s">
        <v>184</v>
      </c>
      <c r="W15" s="29"/>
      <c r="X15" s="55">
        <f>IF(P15="-","-",R15-((P15-Q15)*10))</f>
        <v>33</v>
      </c>
      <c r="Z15" s="135" t="s">
        <v>69</v>
      </c>
      <c r="AA15" s="143" t="s">
        <v>38</v>
      </c>
      <c r="AB15" s="115">
        <v>8</v>
      </c>
      <c r="AC15" s="116">
        <v>23</v>
      </c>
      <c r="AD15" s="116">
        <v>3</v>
      </c>
      <c r="AE15" s="116">
        <v>149</v>
      </c>
      <c r="AF15" s="116">
        <v>3</v>
      </c>
      <c r="AG15" s="117">
        <v>7.666666666666667</v>
      </c>
      <c r="AH15" s="117">
        <v>6.478260869565218</v>
      </c>
      <c r="AI15" s="118">
        <v>49.666666666666664</v>
      </c>
      <c r="AJ15" s="119"/>
      <c r="AK15" s="67">
        <v>2</v>
      </c>
      <c r="AL15" s="52">
        <v>2</v>
      </c>
      <c r="AM15" s="52">
        <v>0</v>
      </c>
      <c r="AN15" s="52">
        <v>1</v>
      </c>
      <c r="AO15" s="73"/>
      <c r="AP15" s="120">
        <f>(AF15*20)-(AE15/5)</f>
        <v>30.2</v>
      </c>
      <c r="AR15" s="135" t="s">
        <v>69</v>
      </c>
      <c r="AS15" s="143" t="s">
        <v>38</v>
      </c>
      <c r="AT15" s="115">
        <v>2</v>
      </c>
      <c r="AU15" s="115" t="s">
        <v>184</v>
      </c>
      <c r="AV15" s="115" t="s">
        <v>184</v>
      </c>
      <c r="AX15" s="144">
        <f>IF(AND(AT15="",AU15="",AV15=""),"-",AT15*8)</f>
        <v>16</v>
      </c>
    </row>
    <row r="16" spans="1:50" ht="13.5" customHeight="1">
      <c r="A16" s="23"/>
      <c r="B16" s="172">
        <f t="shared" si="0"/>
        <v>14</v>
      </c>
      <c r="C16" s="135" t="s">
        <v>154</v>
      </c>
      <c r="D16" s="143" t="s">
        <v>38</v>
      </c>
      <c r="E16" s="67">
        <f>IF(O16="","-",O16)</f>
        <v>3</v>
      </c>
      <c r="F16" s="67">
        <f>IF(X16="","-",X16)</f>
        <v>5</v>
      </c>
      <c r="G16" s="67">
        <f>IF(AP16="","-",AP16)</f>
        <v>57.6</v>
      </c>
      <c r="H16" s="67">
        <f>IF(AX16="","-",AX16)</f>
        <v>16</v>
      </c>
      <c r="I16" s="81"/>
      <c r="J16" s="57">
        <f>(IF(AND(F16="-",G16="-",H16="-"),"-",SUM(F16:H16)))</f>
        <v>78.6</v>
      </c>
      <c r="L16" s="73"/>
      <c r="M16" s="135" t="s">
        <v>154</v>
      </c>
      <c r="N16" s="143" t="s">
        <v>38</v>
      </c>
      <c r="O16" s="115">
        <v>3</v>
      </c>
      <c r="P16" s="52">
        <v>3</v>
      </c>
      <c r="Q16" s="52">
        <v>1</v>
      </c>
      <c r="R16" s="52">
        <v>25</v>
      </c>
      <c r="S16" s="53">
        <v>12</v>
      </c>
      <c r="T16" s="52"/>
      <c r="U16" s="54">
        <v>12.5</v>
      </c>
      <c r="V16" s="52" t="s">
        <v>184</v>
      </c>
      <c r="W16" s="29"/>
      <c r="X16" s="55">
        <f>IF(P16="-","-",R16-((P16-Q16)*10))</f>
        <v>5</v>
      </c>
      <c r="Z16" s="135" t="s">
        <v>154</v>
      </c>
      <c r="AA16" s="143" t="s">
        <v>38</v>
      </c>
      <c r="AB16" s="115">
        <v>3</v>
      </c>
      <c r="AC16" s="116">
        <v>21</v>
      </c>
      <c r="AD16" s="116">
        <v>1</v>
      </c>
      <c r="AE16" s="116">
        <v>112</v>
      </c>
      <c r="AF16" s="116">
        <v>4</v>
      </c>
      <c r="AG16" s="117">
        <v>5.25</v>
      </c>
      <c r="AH16" s="117">
        <v>5.333333333333333</v>
      </c>
      <c r="AI16" s="118">
        <v>28</v>
      </c>
      <c r="AJ16" s="119"/>
      <c r="AK16" s="67">
        <v>9</v>
      </c>
      <c r="AL16" s="52">
        <v>1</v>
      </c>
      <c r="AM16" s="52">
        <v>39</v>
      </c>
      <c r="AN16" s="52">
        <v>4</v>
      </c>
      <c r="AO16" s="73"/>
      <c r="AP16" s="120">
        <f>(AF16*20)-(AE16/5)</f>
        <v>57.6</v>
      </c>
      <c r="AR16" s="135" t="s">
        <v>154</v>
      </c>
      <c r="AS16" s="143" t="s">
        <v>38</v>
      </c>
      <c r="AT16" s="115">
        <v>2</v>
      </c>
      <c r="AU16" s="115" t="s">
        <v>184</v>
      </c>
      <c r="AV16" s="115" t="s">
        <v>184</v>
      </c>
      <c r="AX16" s="144">
        <f>IF(AND(AT16="",AU16="",AV16=""),"-",AT16*8)</f>
        <v>16</v>
      </c>
    </row>
    <row r="17" spans="1:50" ht="13.5" customHeight="1">
      <c r="A17" s="23"/>
      <c r="B17" s="172">
        <f t="shared" si="0"/>
        <v>15</v>
      </c>
      <c r="C17" s="135" t="s">
        <v>164</v>
      </c>
      <c r="D17" s="143"/>
      <c r="E17" s="67">
        <f>IF(O17="","-",O17)</f>
        <v>3</v>
      </c>
      <c r="F17" s="67">
        <f>IF(X17="","-",X17)</f>
        <v>-19</v>
      </c>
      <c r="G17" s="67">
        <f>IF(AP17="","-",AP17)</f>
        <v>80.2</v>
      </c>
      <c r="H17" s="67">
        <f>IF(AX17="","-",AX17)</f>
        <v>8</v>
      </c>
      <c r="I17" s="81"/>
      <c r="J17" s="57">
        <f>(IF(AND(F17="-",G17="-",H17="-"),"-",SUM(F17:H17)))</f>
        <v>69.2</v>
      </c>
      <c r="L17" s="73"/>
      <c r="M17" s="135" t="s">
        <v>164</v>
      </c>
      <c r="N17" s="143"/>
      <c r="O17" s="115">
        <v>3</v>
      </c>
      <c r="P17" s="52">
        <v>2</v>
      </c>
      <c r="Q17" s="52">
        <v>0</v>
      </c>
      <c r="R17" s="52">
        <v>1</v>
      </c>
      <c r="S17" s="53">
        <v>1</v>
      </c>
      <c r="T17" s="52"/>
      <c r="U17" s="54">
        <v>0.5</v>
      </c>
      <c r="V17" s="52" t="s">
        <v>184</v>
      </c>
      <c r="W17" s="29"/>
      <c r="X17" s="55">
        <f>IF(P17="-","-",R17-((P17-Q17)*10))</f>
        <v>-19</v>
      </c>
      <c r="Z17" s="135" t="s">
        <v>164</v>
      </c>
      <c r="AA17" s="143"/>
      <c r="AB17" s="115">
        <v>3</v>
      </c>
      <c r="AC17" s="116">
        <v>17.666666666666668</v>
      </c>
      <c r="AD17" s="116">
        <v>2</v>
      </c>
      <c r="AE17" s="116">
        <v>99</v>
      </c>
      <c r="AF17" s="116">
        <v>5</v>
      </c>
      <c r="AG17" s="117">
        <v>3.5333333333333337</v>
      </c>
      <c r="AH17" s="117">
        <v>5.60377358490566</v>
      </c>
      <c r="AI17" s="118">
        <v>19.8</v>
      </c>
      <c r="AJ17" s="119"/>
      <c r="AK17" s="67">
        <v>7</v>
      </c>
      <c r="AL17" s="52">
        <v>0</v>
      </c>
      <c r="AM17" s="52">
        <v>40</v>
      </c>
      <c r="AN17" s="52">
        <v>3</v>
      </c>
      <c r="AO17" s="73"/>
      <c r="AP17" s="120">
        <f>(AF17*20)-(AE17/5)</f>
        <v>80.2</v>
      </c>
      <c r="AR17" s="135" t="s">
        <v>164</v>
      </c>
      <c r="AS17" s="143"/>
      <c r="AT17" s="115">
        <v>1</v>
      </c>
      <c r="AU17" s="115" t="s">
        <v>184</v>
      </c>
      <c r="AV17" s="115" t="s">
        <v>184</v>
      </c>
      <c r="AX17" s="144">
        <f>IF(AND(AT17="",AU17="",AV17=""),"-",AT17*8)</f>
        <v>8</v>
      </c>
    </row>
    <row r="18" spans="1:50" ht="13.5" customHeight="1">
      <c r="A18" s="23"/>
      <c r="B18" s="172">
        <f t="shared" si="0"/>
        <v>16</v>
      </c>
      <c r="C18" s="135" t="s">
        <v>157</v>
      </c>
      <c r="D18" s="143" t="s">
        <v>40</v>
      </c>
      <c r="E18" s="67">
        <f>IF(O18="","-",O18)</f>
        <v>4</v>
      </c>
      <c r="F18" s="67">
        <f>IF(X18="","-",X18)</f>
        <v>68</v>
      </c>
      <c r="G18" s="67">
        <f>IF(AP18="","-",AP18)</f>
        <v>0</v>
      </c>
      <c r="H18" s="67" t="str">
        <f>IF(AX18="","-",AX18)</f>
        <v>-</v>
      </c>
      <c r="I18" s="81"/>
      <c r="J18" s="57">
        <f>(IF(AND(F18="-",G18="-",H18="-"),"-",SUM(F18:H18)))</f>
        <v>68</v>
      </c>
      <c r="K18" s="68"/>
      <c r="L18" s="73"/>
      <c r="M18" s="135" t="s">
        <v>157</v>
      </c>
      <c r="N18" s="143" t="s">
        <v>40</v>
      </c>
      <c r="O18" s="115">
        <v>4</v>
      </c>
      <c r="P18" s="52">
        <v>4</v>
      </c>
      <c r="Q18" s="52">
        <v>0</v>
      </c>
      <c r="R18" s="52">
        <v>108</v>
      </c>
      <c r="S18" s="53">
        <v>72</v>
      </c>
      <c r="T18" s="52"/>
      <c r="U18" s="54">
        <v>27</v>
      </c>
      <c r="V18" s="52" t="s">
        <v>184</v>
      </c>
      <c r="W18" s="29"/>
      <c r="X18" s="55">
        <f>IF(P18="-","-",R18-((P18-Q18)*10))</f>
        <v>68</v>
      </c>
      <c r="Z18" s="135" t="s">
        <v>157</v>
      </c>
      <c r="AA18" s="143" t="s">
        <v>40</v>
      </c>
      <c r="AB18" s="115">
        <v>4</v>
      </c>
      <c r="AC18" s="116"/>
      <c r="AD18" s="116"/>
      <c r="AE18" s="116"/>
      <c r="AF18" s="116"/>
      <c r="AG18" s="117"/>
      <c r="AH18" s="117"/>
      <c r="AI18" s="118"/>
      <c r="AJ18" s="119"/>
      <c r="AK18" s="67"/>
      <c r="AL18" s="52"/>
      <c r="AM18" s="52"/>
      <c r="AN18" s="52"/>
      <c r="AO18" s="73"/>
      <c r="AP18" s="120">
        <f>(AF18*20)-(AE18/5)</f>
        <v>0</v>
      </c>
      <c r="AR18" s="135" t="s">
        <v>157</v>
      </c>
      <c r="AS18" s="143" t="s">
        <v>40</v>
      </c>
      <c r="AT18" s="115" t="s">
        <v>184</v>
      </c>
      <c r="AU18" s="115" t="s">
        <v>184</v>
      </c>
      <c r="AV18" s="115" t="s">
        <v>184</v>
      </c>
      <c r="AX18" s="144" t="str">
        <f>IF(AND(AT18="",AU18="",AV18=""),"-",AT18*8)</f>
        <v>-</v>
      </c>
    </row>
    <row r="19" spans="1:50" ht="13.5" customHeight="1">
      <c r="A19" s="23"/>
      <c r="B19" s="172">
        <f t="shared" si="0"/>
        <v>17</v>
      </c>
      <c r="C19" s="135" t="s">
        <v>149</v>
      </c>
      <c r="D19" s="143" t="s">
        <v>34</v>
      </c>
      <c r="E19" s="67">
        <f>IF(O19="","-",O19)</f>
        <v>1</v>
      </c>
      <c r="F19" s="67" t="str">
        <f>IF(X19="","-",X19)</f>
        <v>-</v>
      </c>
      <c r="G19" s="67">
        <f>IF(AP19="","-",AP19)</f>
        <v>53.8</v>
      </c>
      <c r="H19" s="67" t="str">
        <f>IF(AX19="","-",AX19)</f>
        <v>-</v>
      </c>
      <c r="I19" s="81"/>
      <c r="J19" s="57">
        <f>(IF(AND(F19="-",G19="-",H19="-"),"-",SUM(F19:H19)))</f>
        <v>53.8</v>
      </c>
      <c r="L19" s="73"/>
      <c r="M19" s="135" t="s">
        <v>149</v>
      </c>
      <c r="N19" s="143" t="s">
        <v>34</v>
      </c>
      <c r="O19" s="115">
        <v>1</v>
      </c>
      <c r="P19" s="52" t="s">
        <v>39</v>
      </c>
      <c r="Q19" s="52" t="s">
        <v>39</v>
      </c>
      <c r="R19" s="52" t="s">
        <v>39</v>
      </c>
      <c r="S19" s="53" t="s">
        <v>39</v>
      </c>
      <c r="T19" s="52"/>
      <c r="U19" s="54" t="s">
        <v>39</v>
      </c>
      <c r="V19" s="52" t="e">
        <v>#VALUE!</v>
      </c>
      <c r="W19" s="29"/>
      <c r="X19" s="55" t="str">
        <f>IF(P19="-","-",R19-((P19-Q19)*10))</f>
        <v>-</v>
      </c>
      <c r="Z19" s="135" t="s">
        <v>149</v>
      </c>
      <c r="AA19" s="143" t="s">
        <v>34</v>
      </c>
      <c r="AB19" s="115">
        <v>1</v>
      </c>
      <c r="AC19" s="116">
        <v>3</v>
      </c>
      <c r="AD19" s="116">
        <v>0</v>
      </c>
      <c r="AE19" s="116">
        <v>31</v>
      </c>
      <c r="AF19" s="116">
        <v>3</v>
      </c>
      <c r="AG19" s="117">
        <v>1</v>
      </c>
      <c r="AH19" s="117">
        <v>10.333333333333334</v>
      </c>
      <c r="AI19" s="118">
        <v>10.333333333333334</v>
      </c>
      <c r="AJ19" s="119"/>
      <c r="AK19" s="67">
        <v>3</v>
      </c>
      <c r="AL19" s="52">
        <v>0</v>
      </c>
      <c r="AM19" s="52">
        <v>31</v>
      </c>
      <c r="AN19" s="52">
        <v>3</v>
      </c>
      <c r="AO19" s="73"/>
      <c r="AP19" s="120">
        <f>(AF19*20)-(AE19/5)</f>
        <v>53.8</v>
      </c>
      <c r="AR19" s="135" t="s">
        <v>149</v>
      </c>
      <c r="AS19" s="143" t="s">
        <v>34</v>
      </c>
      <c r="AT19" s="115" t="s">
        <v>184</v>
      </c>
      <c r="AU19" s="115" t="s">
        <v>184</v>
      </c>
      <c r="AV19" s="115" t="s">
        <v>184</v>
      </c>
      <c r="AX19" s="144" t="str">
        <f>IF(AND(AT19="",AU19="",AV19=""),"-",AT19*8)</f>
        <v>-</v>
      </c>
    </row>
    <row r="20" spans="1:50" ht="13.5" customHeight="1">
      <c r="A20" s="23"/>
      <c r="B20" s="172">
        <f t="shared" si="0"/>
        <v>18</v>
      </c>
      <c r="C20" s="135" t="s">
        <v>161</v>
      </c>
      <c r="D20" s="143" t="s">
        <v>38</v>
      </c>
      <c r="E20" s="67">
        <f>IF(O20="","-",O20)</f>
        <v>1</v>
      </c>
      <c r="F20" s="67" t="str">
        <f>IF(X20="","-",X20)</f>
        <v>-</v>
      </c>
      <c r="G20" s="67">
        <f>IF(AP20="","-",AP20)</f>
        <v>51.4</v>
      </c>
      <c r="H20" s="67" t="str">
        <f>IF(AX20="","-",AX20)</f>
        <v>-</v>
      </c>
      <c r="I20" s="81"/>
      <c r="J20" s="57">
        <f>(IF(AND(F20="-",G20="-",H20="-"),"-",SUM(F20:H20)))</f>
        <v>51.4</v>
      </c>
      <c r="L20" s="73"/>
      <c r="M20" s="135" t="s">
        <v>161</v>
      </c>
      <c r="N20" s="143" t="s">
        <v>38</v>
      </c>
      <c r="O20" s="115">
        <v>1</v>
      </c>
      <c r="P20" s="52" t="s">
        <v>39</v>
      </c>
      <c r="Q20" s="52" t="s">
        <v>39</v>
      </c>
      <c r="R20" s="52" t="s">
        <v>39</v>
      </c>
      <c r="S20" s="53" t="s">
        <v>39</v>
      </c>
      <c r="T20" s="52"/>
      <c r="U20" s="54" t="s">
        <v>39</v>
      </c>
      <c r="V20" s="52" t="e">
        <v>#VALUE!</v>
      </c>
      <c r="W20" s="29"/>
      <c r="X20" s="55" t="str">
        <f>IF(P20="-","-",R20-((P20-Q20)*10))</f>
        <v>-</v>
      </c>
      <c r="Z20" s="135" t="s">
        <v>161</v>
      </c>
      <c r="AA20" s="143" t="s">
        <v>38</v>
      </c>
      <c r="AB20" s="115">
        <v>1</v>
      </c>
      <c r="AC20" s="116">
        <v>8</v>
      </c>
      <c r="AD20" s="116">
        <v>0</v>
      </c>
      <c r="AE20" s="116">
        <v>43</v>
      </c>
      <c r="AF20" s="116">
        <v>3</v>
      </c>
      <c r="AG20" s="117">
        <v>2.6666666666666665</v>
      </c>
      <c r="AH20" s="117">
        <v>5.375</v>
      </c>
      <c r="AI20" s="118">
        <v>14.333333333333334</v>
      </c>
      <c r="AJ20" s="119"/>
      <c r="AK20" s="67">
        <v>8</v>
      </c>
      <c r="AL20" s="52">
        <v>0</v>
      </c>
      <c r="AM20" s="52">
        <v>43</v>
      </c>
      <c r="AN20" s="52">
        <v>3</v>
      </c>
      <c r="AO20" s="73"/>
      <c r="AP20" s="120">
        <f>(AF20*20)-(AE20/5)</f>
        <v>51.4</v>
      </c>
      <c r="AR20" s="135" t="s">
        <v>161</v>
      </c>
      <c r="AS20" s="143" t="s">
        <v>38</v>
      </c>
      <c r="AT20" s="115" t="s">
        <v>184</v>
      </c>
      <c r="AU20" s="115" t="s">
        <v>184</v>
      </c>
      <c r="AV20" s="115" t="s">
        <v>184</v>
      </c>
      <c r="AX20" s="144" t="str">
        <f>IF(AND(AT20="",AU20="",AV20=""),"-",AT20*8)</f>
        <v>-</v>
      </c>
    </row>
    <row r="21" spans="1:50" ht="13.5" customHeight="1">
      <c r="A21" s="23"/>
      <c r="B21" s="172">
        <f t="shared" si="0"/>
        <v>19</v>
      </c>
      <c r="C21" s="135" t="s">
        <v>175</v>
      </c>
      <c r="D21" s="143" t="s">
        <v>38</v>
      </c>
      <c r="E21" s="67">
        <f>IF(O21="","-",O21)</f>
        <v>2</v>
      </c>
      <c r="F21" s="67">
        <f>IF(X21="","-",X21)</f>
        <v>27</v>
      </c>
      <c r="G21" s="67">
        <f>IF(AP21="","-",AP21)</f>
        <v>13.4</v>
      </c>
      <c r="H21" s="67">
        <f>IF(AX21="","-",AX21)</f>
        <v>8</v>
      </c>
      <c r="I21" s="81"/>
      <c r="J21" s="57">
        <f>(IF(AND(F21="-",G21="-",H21="-"),"-",SUM(F21:H21)))</f>
        <v>48.4</v>
      </c>
      <c r="L21" s="73"/>
      <c r="M21" s="135" t="s">
        <v>175</v>
      </c>
      <c r="N21" s="143" t="s">
        <v>38</v>
      </c>
      <c r="O21" s="115">
        <v>2</v>
      </c>
      <c r="P21" s="52">
        <v>2</v>
      </c>
      <c r="Q21" s="52">
        <v>0</v>
      </c>
      <c r="R21" s="52">
        <v>47</v>
      </c>
      <c r="S21" s="53">
        <v>30</v>
      </c>
      <c r="T21" s="52"/>
      <c r="U21" s="54">
        <v>23.5</v>
      </c>
      <c r="V21" s="52" t="s">
        <v>184</v>
      </c>
      <c r="W21" s="29"/>
      <c r="X21" s="55">
        <f>IF(P21="-","-",R21-((P21-Q21)*10))</f>
        <v>27</v>
      </c>
      <c r="Z21" s="135" t="s">
        <v>175</v>
      </c>
      <c r="AA21" s="143" t="s">
        <v>38</v>
      </c>
      <c r="AB21" s="115">
        <v>2</v>
      </c>
      <c r="AC21" s="116">
        <v>9</v>
      </c>
      <c r="AD21" s="116">
        <v>0</v>
      </c>
      <c r="AE21" s="116">
        <v>33</v>
      </c>
      <c r="AF21" s="116">
        <v>1</v>
      </c>
      <c r="AG21" s="117">
        <v>9</v>
      </c>
      <c r="AH21" s="117">
        <v>3.6666666666666665</v>
      </c>
      <c r="AI21" s="118">
        <v>33</v>
      </c>
      <c r="AJ21" s="119"/>
      <c r="AK21" s="67">
        <v>9</v>
      </c>
      <c r="AL21" s="52">
        <v>0</v>
      </c>
      <c r="AM21" s="52">
        <v>33</v>
      </c>
      <c r="AN21" s="52">
        <v>1</v>
      </c>
      <c r="AO21" s="73"/>
      <c r="AP21" s="120">
        <f>(AF21*20)-(AE21/5)</f>
        <v>13.4</v>
      </c>
      <c r="AR21" s="135" t="s">
        <v>175</v>
      </c>
      <c r="AS21" s="143" t="s">
        <v>38</v>
      </c>
      <c r="AT21" s="115">
        <v>1</v>
      </c>
      <c r="AU21" s="115" t="s">
        <v>184</v>
      </c>
      <c r="AV21" s="115" t="s">
        <v>184</v>
      </c>
      <c r="AX21" s="144">
        <f>IF(AND(AT21="",AU21="",AV21=""),"-",AT21*8)</f>
        <v>8</v>
      </c>
    </row>
    <row r="22" spans="1:50" ht="13.5" customHeight="1">
      <c r="A22" s="23"/>
      <c r="B22" s="172">
        <f t="shared" si="0"/>
        <v>20</v>
      </c>
      <c r="C22" s="135" t="s">
        <v>169</v>
      </c>
      <c r="D22" s="143" t="s">
        <v>34</v>
      </c>
      <c r="E22" s="67">
        <f>IF(O22="","-",O22)</f>
        <v>3</v>
      </c>
      <c r="F22" s="67">
        <f>IF(X22="","-",X22)</f>
        <v>38</v>
      </c>
      <c r="G22" s="67">
        <f>IF(AP22="","-",AP22)</f>
        <v>0</v>
      </c>
      <c r="H22" s="67">
        <f>IF(AX22="","-",AX22)</f>
        <v>8</v>
      </c>
      <c r="I22" s="81"/>
      <c r="J22" s="57">
        <f>(IF(AND(F22="-",G22="-",H22="-"),"-",SUM(F22:H22)))</f>
        <v>46</v>
      </c>
      <c r="L22" s="73"/>
      <c r="M22" s="135" t="s">
        <v>169</v>
      </c>
      <c r="N22" s="143" t="s">
        <v>34</v>
      </c>
      <c r="O22" s="115">
        <v>3</v>
      </c>
      <c r="P22" s="52">
        <v>3</v>
      </c>
      <c r="Q22" s="52">
        <v>1</v>
      </c>
      <c r="R22" s="52">
        <v>58</v>
      </c>
      <c r="S22" s="53">
        <v>32</v>
      </c>
      <c r="T22" s="52" t="s">
        <v>183</v>
      </c>
      <c r="U22" s="54">
        <v>29</v>
      </c>
      <c r="V22" s="52" t="s">
        <v>184</v>
      </c>
      <c r="W22" s="29"/>
      <c r="X22" s="55">
        <f>IF(P22="-","-",R22-((P22-Q22)*10))</f>
        <v>38</v>
      </c>
      <c r="Z22" s="135" t="s">
        <v>169</v>
      </c>
      <c r="AA22" s="143" t="s">
        <v>34</v>
      </c>
      <c r="AB22" s="115">
        <v>3</v>
      </c>
      <c r="AC22" s="116"/>
      <c r="AD22" s="116"/>
      <c r="AE22" s="116"/>
      <c r="AF22" s="116"/>
      <c r="AG22" s="117"/>
      <c r="AH22" s="117"/>
      <c r="AI22" s="118"/>
      <c r="AJ22" s="119"/>
      <c r="AK22" s="56"/>
      <c r="AL22" s="52"/>
      <c r="AM22" s="52"/>
      <c r="AN22" s="52"/>
      <c r="AO22" s="73"/>
      <c r="AP22" s="120">
        <f>(AF22*20)-(AE22/5)</f>
        <v>0</v>
      </c>
      <c r="AR22" s="135" t="s">
        <v>169</v>
      </c>
      <c r="AS22" s="143" t="s">
        <v>34</v>
      </c>
      <c r="AT22" s="115">
        <v>1</v>
      </c>
      <c r="AU22" s="115" t="s">
        <v>184</v>
      </c>
      <c r="AV22" s="115" t="s">
        <v>184</v>
      </c>
      <c r="AX22" s="144">
        <f>IF(AND(AT22="",AU22="",AV22=""),"-",AT22*8)</f>
        <v>8</v>
      </c>
    </row>
    <row r="23" spans="1:50" ht="13.5" customHeight="1">
      <c r="A23" s="23"/>
      <c r="B23" s="172">
        <f t="shared" si="0"/>
        <v>21</v>
      </c>
      <c r="C23" s="135" t="s">
        <v>147</v>
      </c>
      <c r="D23" s="143" t="s">
        <v>34</v>
      </c>
      <c r="E23" s="67">
        <f>IF(O23="","-",O23)</f>
        <v>2</v>
      </c>
      <c r="F23" s="67">
        <f>IF(X23="","-",X23)</f>
        <v>45</v>
      </c>
      <c r="G23" s="67">
        <f>IF(AP23="","-",AP23)</f>
        <v>0</v>
      </c>
      <c r="H23" s="67" t="str">
        <f>IF(AX23="","-",AX23)</f>
        <v>-</v>
      </c>
      <c r="I23" s="81"/>
      <c r="J23" s="57">
        <f>(IF(AND(F23="-",G23="-",H23="-"),"-",SUM(F23:H23)))</f>
        <v>45</v>
      </c>
      <c r="K23" s="68"/>
      <c r="L23" s="73"/>
      <c r="M23" s="135" t="s">
        <v>147</v>
      </c>
      <c r="N23" s="143" t="s">
        <v>34</v>
      </c>
      <c r="O23" s="115">
        <v>2</v>
      </c>
      <c r="P23" s="52">
        <v>2</v>
      </c>
      <c r="Q23" s="52">
        <v>0</v>
      </c>
      <c r="R23" s="52">
        <v>65</v>
      </c>
      <c r="S23" s="53">
        <v>54</v>
      </c>
      <c r="T23" s="52"/>
      <c r="U23" s="54">
        <v>32.5</v>
      </c>
      <c r="V23" s="52" t="s">
        <v>184</v>
      </c>
      <c r="W23" s="29"/>
      <c r="X23" s="55">
        <f>IF(P23="-","-",R23-((P23-Q23)*10))</f>
        <v>45</v>
      </c>
      <c r="Z23" s="135" t="s">
        <v>147</v>
      </c>
      <c r="AA23" s="143" t="s">
        <v>34</v>
      </c>
      <c r="AB23" s="115">
        <v>2</v>
      </c>
      <c r="AC23" s="116"/>
      <c r="AD23" s="116"/>
      <c r="AE23" s="116"/>
      <c r="AF23" s="116"/>
      <c r="AG23" s="117"/>
      <c r="AH23" s="117"/>
      <c r="AI23" s="118"/>
      <c r="AJ23" s="119"/>
      <c r="AK23" s="56"/>
      <c r="AL23" s="52"/>
      <c r="AM23" s="52"/>
      <c r="AN23" s="52"/>
      <c r="AO23" s="73"/>
      <c r="AP23" s="120">
        <f>(AF23*20)-(AE23/5)</f>
        <v>0</v>
      </c>
      <c r="AR23" s="135" t="s">
        <v>147</v>
      </c>
      <c r="AS23" s="143" t="s">
        <v>34</v>
      </c>
      <c r="AT23" s="115" t="s">
        <v>184</v>
      </c>
      <c r="AU23" s="115" t="s">
        <v>184</v>
      </c>
      <c r="AV23" s="115" t="s">
        <v>184</v>
      </c>
      <c r="AX23" s="144" t="str">
        <f>IF(AND(AT23="",AU23="",AV23=""),"-",AT23*8)</f>
        <v>-</v>
      </c>
    </row>
    <row r="24" spans="1:50" ht="13.5" customHeight="1">
      <c r="A24" s="23"/>
      <c r="B24" s="172">
        <f t="shared" si="0"/>
        <v>22</v>
      </c>
      <c r="C24" s="135" t="s">
        <v>176</v>
      </c>
      <c r="D24" s="143" t="s">
        <v>38</v>
      </c>
      <c r="E24" s="67">
        <f>IF(O24="","-",O24)</f>
        <v>2</v>
      </c>
      <c r="F24" s="67">
        <f>IF(X24="","-",X24)</f>
        <v>50</v>
      </c>
      <c r="G24" s="67">
        <f>IF(AP24="","-",AP24)</f>
        <v>-5.6</v>
      </c>
      <c r="H24" s="67" t="str">
        <f>IF(AX24="","-",AX24)</f>
        <v>-</v>
      </c>
      <c r="I24" s="81"/>
      <c r="J24" s="57">
        <f>(IF(AND(F24="-",G24="-",H24="-"),"-",SUM(F24:H24)))</f>
        <v>44.4</v>
      </c>
      <c r="L24" s="91"/>
      <c r="M24" s="135" t="s">
        <v>176</v>
      </c>
      <c r="N24" s="143" t="s">
        <v>38</v>
      </c>
      <c r="O24" s="115">
        <v>2</v>
      </c>
      <c r="P24" s="52">
        <v>2</v>
      </c>
      <c r="Q24" s="52">
        <v>1</v>
      </c>
      <c r="R24" s="52">
        <v>60</v>
      </c>
      <c r="S24" s="53">
        <v>45</v>
      </c>
      <c r="T24" s="52" t="s">
        <v>183</v>
      </c>
      <c r="U24" s="54">
        <v>60</v>
      </c>
      <c r="V24" s="52" t="s">
        <v>184</v>
      </c>
      <c r="W24" s="29"/>
      <c r="X24" s="55">
        <f>IF(P24="-","-",R24-((P24-Q24)*10))</f>
        <v>50</v>
      </c>
      <c r="Z24" s="135" t="s">
        <v>176</v>
      </c>
      <c r="AA24" s="143" t="s">
        <v>38</v>
      </c>
      <c r="AB24" s="115">
        <v>2</v>
      </c>
      <c r="AC24" s="116">
        <v>4</v>
      </c>
      <c r="AD24" s="116">
        <v>0</v>
      </c>
      <c r="AE24" s="116">
        <v>28</v>
      </c>
      <c r="AF24" s="116">
        <v>0</v>
      </c>
      <c r="AG24" s="117" t="s">
        <v>39</v>
      </c>
      <c r="AH24" s="117">
        <v>7</v>
      </c>
      <c r="AI24" s="118" t="s">
        <v>39</v>
      </c>
      <c r="AJ24" s="119"/>
      <c r="AK24" s="56">
        <v>4</v>
      </c>
      <c r="AL24" s="52">
        <v>0</v>
      </c>
      <c r="AM24" s="52">
        <v>28</v>
      </c>
      <c r="AN24" s="52">
        <v>0</v>
      </c>
      <c r="AO24" s="73"/>
      <c r="AP24" s="120">
        <f>(AF24*20)-(AE24/5)</f>
        <v>-5.6</v>
      </c>
      <c r="AR24" s="135" t="s">
        <v>176</v>
      </c>
      <c r="AS24" s="143" t="s">
        <v>38</v>
      </c>
      <c r="AT24" s="115" t="s">
        <v>184</v>
      </c>
      <c r="AU24" s="115" t="s">
        <v>184</v>
      </c>
      <c r="AV24" s="115" t="s">
        <v>184</v>
      </c>
      <c r="AX24" s="144" t="str">
        <f>IF(AND(AT24="",AU24="",AV24=""),"-",AT24*8)</f>
        <v>-</v>
      </c>
    </row>
    <row r="25" spans="1:50" ht="13.5" customHeight="1">
      <c r="A25" s="23"/>
      <c r="B25" s="172">
        <f t="shared" si="0"/>
        <v>23</v>
      </c>
      <c r="C25" s="135" t="s">
        <v>146</v>
      </c>
      <c r="D25" s="143" t="s">
        <v>38</v>
      </c>
      <c r="E25" s="67">
        <f>IF(O25="","-",O25)</f>
        <v>1</v>
      </c>
      <c r="F25" s="67">
        <f>IF(X25="","-",X25)</f>
        <v>-6</v>
      </c>
      <c r="G25" s="67">
        <f>IF(AP25="","-",AP25)</f>
        <v>34.2</v>
      </c>
      <c r="H25" s="67">
        <f>IF(AX25="","-",AX25)</f>
        <v>8</v>
      </c>
      <c r="I25" s="81"/>
      <c r="J25" s="57">
        <f>(IF(AND(F25="-",G25="-",H25="-"),"-",SUM(F25:H25)))</f>
        <v>36.2</v>
      </c>
      <c r="L25" s="73"/>
      <c r="M25" s="135" t="s">
        <v>146</v>
      </c>
      <c r="N25" s="143" t="s">
        <v>38</v>
      </c>
      <c r="O25" s="115">
        <v>1</v>
      </c>
      <c r="P25" s="52">
        <v>1</v>
      </c>
      <c r="Q25" s="52">
        <v>0</v>
      </c>
      <c r="R25" s="52">
        <v>4</v>
      </c>
      <c r="S25" s="53">
        <v>4</v>
      </c>
      <c r="T25" s="52"/>
      <c r="U25" s="54">
        <v>4</v>
      </c>
      <c r="V25" s="52" t="s">
        <v>184</v>
      </c>
      <c r="W25" s="29"/>
      <c r="X25" s="55">
        <f>IF(P25="-","-",R25-((P25-Q25)*10))</f>
        <v>-6</v>
      </c>
      <c r="Z25" s="135" t="s">
        <v>146</v>
      </c>
      <c r="AA25" s="143" t="s">
        <v>38</v>
      </c>
      <c r="AB25" s="115">
        <v>1</v>
      </c>
      <c r="AC25" s="116">
        <v>5.5</v>
      </c>
      <c r="AD25" s="116">
        <v>2</v>
      </c>
      <c r="AE25" s="116">
        <v>29</v>
      </c>
      <c r="AF25" s="116">
        <v>2</v>
      </c>
      <c r="AG25" s="117">
        <v>2.75</v>
      </c>
      <c r="AH25" s="117">
        <v>5.2727272727272725</v>
      </c>
      <c r="AI25" s="118">
        <v>14.5</v>
      </c>
      <c r="AJ25" s="119"/>
      <c r="AK25" s="56">
        <v>5.5</v>
      </c>
      <c r="AL25" s="52">
        <v>2</v>
      </c>
      <c r="AM25" s="52">
        <v>29</v>
      </c>
      <c r="AN25" s="52">
        <v>2</v>
      </c>
      <c r="AO25" s="73"/>
      <c r="AP25" s="120">
        <f>(AF25*20)-(AE25/5)</f>
        <v>34.2</v>
      </c>
      <c r="AR25" s="135" t="s">
        <v>146</v>
      </c>
      <c r="AS25" s="143" t="s">
        <v>38</v>
      </c>
      <c r="AT25" s="115">
        <v>1</v>
      </c>
      <c r="AU25" s="115" t="s">
        <v>184</v>
      </c>
      <c r="AV25" s="115" t="s">
        <v>184</v>
      </c>
      <c r="AX25" s="144">
        <f>IF(AND(AT25="",AU25="",AV25=""),"-",AT25*8)</f>
        <v>8</v>
      </c>
    </row>
    <row r="26" spans="1:50" ht="13.5" customHeight="1">
      <c r="A26" s="23"/>
      <c r="B26" s="172">
        <f t="shared" si="0"/>
        <v>24</v>
      </c>
      <c r="C26" s="135" t="s">
        <v>162</v>
      </c>
      <c r="D26" s="179" t="s">
        <v>34</v>
      </c>
      <c r="E26" s="67">
        <f>IF(O26="","-",O26)</f>
        <v>6</v>
      </c>
      <c r="F26" s="67">
        <f>IF(X26="","-",X26)</f>
        <v>33</v>
      </c>
      <c r="G26" s="67">
        <f>IF(AP26="","-",AP26)</f>
        <v>0</v>
      </c>
      <c r="H26" s="67" t="str">
        <f>IF(AX26="","-",AX26)</f>
        <v>-</v>
      </c>
      <c r="I26" s="81"/>
      <c r="J26" s="57">
        <f>(IF(AND(F26="-",G26="-",H26="-"),"-",SUM(F26:H26)))</f>
        <v>33</v>
      </c>
      <c r="L26" s="73"/>
      <c r="M26" s="135" t="s">
        <v>162</v>
      </c>
      <c r="N26" s="179" t="s">
        <v>34</v>
      </c>
      <c r="O26" s="115">
        <v>6</v>
      </c>
      <c r="P26" s="52">
        <v>6</v>
      </c>
      <c r="Q26" s="52">
        <v>0</v>
      </c>
      <c r="R26" s="52">
        <v>93</v>
      </c>
      <c r="S26" s="53">
        <v>29</v>
      </c>
      <c r="T26" s="52"/>
      <c r="U26" s="54">
        <v>15.5</v>
      </c>
      <c r="V26" s="52" t="s">
        <v>184</v>
      </c>
      <c r="W26" s="29"/>
      <c r="X26" s="55">
        <f>IF(P26="-","-",R26-((P26-Q26)*10))</f>
        <v>33</v>
      </c>
      <c r="Z26" s="135" t="s">
        <v>162</v>
      </c>
      <c r="AA26" s="143" t="s">
        <v>34</v>
      </c>
      <c r="AB26" s="115">
        <v>6</v>
      </c>
      <c r="AC26" s="116"/>
      <c r="AD26" s="116"/>
      <c r="AE26" s="116"/>
      <c r="AF26" s="116"/>
      <c r="AG26" s="117"/>
      <c r="AH26" s="117"/>
      <c r="AI26" s="118"/>
      <c r="AJ26" s="119"/>
      <c r="AK26" s="56"/>
      <c r="AL26" s="52"/>
      <c r="AM26" s="52"/>
      <c r="AN26" s="52"/>
      <c r="AO26" s="73"/>
      <c r="AP26" s="120">
        <f>(AF26*20)-(AE26/5)</f>
        <v>0</v>
      </c>
      <c r="AR26" s="135" t="s">
        <v>162</v>
      </c>
      <c r="AS26" s="179" t="s">
        <v>34</v>
      </c>
      <c r="AT26" s="115" t="s">
        <v>184</v>
      </c>
      <c r="AU26" s="115" t="s">
        <v>184</v>
      </c>
      <c r="AV26" s="115" t="s">
        <v>184</v>
      </c>
      <c r="AX26" s="144" t="str">
        <f>IF(AND(AT26="",AU26="",AV26=""),"-",AT26*8)</f>
        <v>-</v>
      </c>
    </row>
    <row r="27" spans="1:50" ht="13.5" customHeight="1">
      <c r="A27" s="23"/>
      <c r="B27" s="172">
        <f t="shared" si="0"/>
        <v>25</v>
      </c>
      <c r="C27" s="135" t="s">
        <v>167</v>
      </c>
      <c r="D27" s="227"/>
      <c r="E27" s="67">
        <f>IF(O27="","-",O27)</f>
        <v>2</v>
      </c>
      <c r="F27" s="67">
        <f>IF(X27="","-",X27)</f>
        <v>37</v>
      </c>
      <c r="G27" s="67">
        <f>IF(AP27="","-",AP27)</f>
        <v>-4.2</v>
      </c>
      <c r="H27" s="67" t="str">
        <f>IF(AX27="","-",AX27)</f>
        <v>-</v>
      </c>
      <c r="I27" s="81"/>
      <c r="J27" s="57">
        <f>(IF(AND(F27="-",G27="-",H27="-"),"-",SUM(F27:H27)))</f>
        <v>32.8</v>
      </c>
      <c r="L27" s="73"/>
      <c r="M27" s="135" t="s">
        <v>167</v>
      </c>
      <c r="N27" s="227"/>
      <c r="O27" s="115">
        <v>2</v>
      </c>
      <c r="P27" s="52">
        <v>2</v>
      </c>
      <c r="Q27" s="52">
        <v>0</v>
      </c>
      <c r="R27" s="52">
        <v>57</v>
      </c>
      <c r="S27" s="53">
        <v>38</v>
      </c>
      <c r="T27" s="52"/>
      <c r="U27" s="54">
        <v>28.5</v>
      </c>
      <c r="V27" s="52" t="s">
        <v>184</v>
      </c>
      <c r="W27" s="29"/>
      <c r="X27" s="55">
        <f>IF(P27="-","-",R27-((P27-Q27)*10))</f>
        <v>37</v>
      </c>
      <c r="Z27" s="135" t="s">
        <v>167</v>
      </c>
      <c r="AA27" s="227"/>
      <c r="AB27" s="115">
        <v>2</v>
      </c>
      <c r="AC27" s="116">
        <v>7</v>
      </c>
      <c r="AD27" s="116">
        <v>1</v>
      </c>
      <c r="AE27" s="116">
        <v>21</v>
      </c>
      <c r="AF27" s="116">
        <v>0</v>
      </c>
      <c r="AG27" s="117" t="s">
        <v>39</v>
      </c>
      <c r="AH27" s="117">
        <v>3</v>
      </c>
      <c r="AI27" s="118" t="s">
        <v>39</v>
      </c>
      <c r="AJ27" s="119"/>
      <c r="AK27" s="56">
        <v>7</v>
      </c>
      <c r="AL27" s="52">
        <v>1</v>
      </c>
      <c r="AM27" s="52">
        <v>21</v>
      </c>
      <c r="AN27" s="52">
        <v>0</v>
      </c>
      <c r="AO27" s="73"/>
      <c r="AP27" s="120">
        <f>(AF27*20)-(AE27/5)</f>
        <v>-4.2</v>
      </c>
      <c r="AR27" s="135" t="s">
        <v>167</v>
      </c>
      <c r="AS27" s="227"/>
      <c r="AT27" s="115" t="s">
        <v>184</v>
      </c>
      <c r="AU27" s="115" t="s">
        <v>184</v>
      </c>
      <c r="AV27" s="115" t="s">
        <v>184</v>
      </c>
      <c r="AX27" s="144" t="str">
        <f>IF(AND(AT27="",AU27="",AV27=""),"-",AT27*8)</f>
        <v>-</v>
      </c>
    </row>
    <row r="28" spans="1:50" ht="13.5" customHeight="1">
      <c r="A28" s="23"/>
      <c r="B28" s="172">
        <f t="shared" si="0"/>
        <v>26</v>
      </c>
      <c r="C28" s="135" t="s">
        <v>171</v>
      </c>
      <c r="D28" s="143" t="s">
        <v>34</v>
      </c>
      <c r="E28" s="67">
        <f>IF(O28="","-",O28)</f>
        <v>3</v>
      </c>
      <c r="F28" s="67">
        <f>IF(X28="","-",X28)</f>
        <v>30</v>
      </c>
      <c r="G28" s="67">
        <f>IF(AP28="","-",AP28)</f>
        <v>0</v>
      </c>
      <c r="H28" s="67" t="str">
        <f>IF(AX28="","-",AX28)</f>
        <v>-</v>
      </c>
      <c r="I28" s="81"/>
      <c r="J28" s="57">
        <f>(IF(AND(F28="-",G28="-",H28="-"),"-",SUM(F28:H28)))</f>
        <v>30</v>
      </c>
      <c r="L28" s="73"/>
      <c r="M28" s="135" t="s">
        <v>171</v>
      </c>
      <c r="N28" s="143" t="s">
        <v>34</v>
      </c>
      <c r="O28" s="115">
        <v>3</v>
      </c>
      <c r="P28" s="52">
        <v>3</v>
      </c>
      <c r="Q28" s="52">
        <v>0</v>
      </c>
      <c r="R28" s="52">
        <v>60</v>
      </c>
      <c r="S28" s="53">
        <v>36</v>
      </c>
      <c r="T28" s="52"/>
      <c r="U28" s="54">
        <v>20</v>
      </c>
      <c r="V28" s="52" t="s">
        <v>184</v>
      </c>
      <c r="W28" s="29"/>
      <c r="X28" s="55">
        <f>IF(P28="-","-",R28-((P28-Q28)*10))</f>
        <v>30</v>
      </c>
      <c r="Z28" s="135" t="s">
        <v>171</v>
      </c>
      <c r="AA28" s="143" t="s">
        <v>34</v>
      </c>
      <c r="AB28" s="115">
        <v>3</v>
      </c>
      <c r="AC28" s="116"/>
      <c r="AD28" s="116"/>
      <c r="AE28" s="116"/>
      <c r="AF28" s="116"/>
      <c r="AG28" s="117"/>
      <c r="AH28" s="117"/>
      <c r="AI28" s="118"/>
      <c r="AJ28" s="119"/>
      <c r="AK28" s="56"/>
      <c r="AL28" s="52"/>
      <c r="AM28" s="52"/>
      <c r="AN28" s="52"/>
      <c r="AO28" s="73"/>
      <c r="AP28" s="120">
        <f>(AF28*20)-(AE28/5)</f>
        <v>0</v>
      </c>
      <c r="AR28" s="135" t="s">
        <v>171</v>
      </c>
      <c r="AS28" s="143" t="s">
        <v>34</v>
      </c>
      <c r="AT28" s="115" t="s">
        <v>184</v>
      </c>
      <c r="AU28" s="115" t="s">
        <v>184</v>
      </c>
      <c r="AV28" s="115" t="s">
        <v>184</v>
      </c>
      <c r="AX28" s="144" t="str">
        <f>IF(AND(AT28="",AU28="",AV28=""),"-",AT28*8)</f>
        <v>-</v>
      </c>
    </row>
    <row r="29" spans="1:50" ht="13.5" customHeight="1">
      <c r="A29" s="23"/>
      <c r="B29" s="172">
        <f t="shared" si="0"/>
        <v>27</v>
      </c>
      <c r="C29" s="135" t="s">
        <v>155</v>
      </c>
      <c r="D29" s="143" t="s">
        <v>38</v>
      </c>
      <c r="E29" s="67">
        <f>IF(O29="","-",O29)</f>
        <v>3</v>
      </c>
      <c r="F29" s="67">
        <f>IF(X29="","-",X29)</f>
        <v>20</v>
      </c>
      <c r="G29" s="67">
        <f>IF(AP29="","-",AP29)</f>
        <v>0</v>
      </c>
      <c r="H29" s="67">
        <f>IF(AX29="","-",AX29)</f>
        <v>8</v>
      </c>
      <c r="I29" s="81"/>
      <c r="J29" s="57">
        <f>(IF(AND(F29="-",G29="-",H29="-"),"-",SUM(F29:H29)))</f>
        <v>28</v>
      </c>
      <c r="L29" s="73"/>
      <c r="M29" s="135" t="s">
        <v>155</v>
      </c>
      <c r="N29" s="143" t="s">
        <v>38</v>
      </c>
      <c r="O29" s="115">
        <v>3</v>
      </c>
      <c r="P29" s="52">
        <v>3</v>
      </c>
      <c r="Q29" s="52">
        <v>0</v>
      </c>
      <c r="R29" s="52">
        <v>50</v>
      </c>
      <c r="S29" s="53">
        <v>34</v>
      </c>
      <c r="T29" s="52"/>
      <c r="U29" s="54">
        <v>16.666666666666668</v>
      </c>
      <c r="V29" s="52" t="s">
        <v>184</v>
      </c>
      <c r="W29" s="29"/>
      <c r="X29" s="55">
        <f>IF(P29="-","-",R29-((P29-Q29)*10))</f>
        <v>20</v>
      </c>
      <c r="Z29" s="135" t="s">
        <v>155</v>
      </c>
      <c r="AA29" s="143" t="s">
        <v>38</v>
      </c>
      <c r="AB29" s="115">
        <v>3</v>
      </c>
      <c r="AC29" s="116"/>
      <c r="AD29" s="116"/>
      <c r="AE29" s="116"/>
      <c r="AF29" s="116"/>
      <c r="AG29" s="117"/>
      <c r="AH29" s="117"/>
      <c r="AI29" s="118"/>
      <c r="AJ29" s="119"/>
      <c r="AK29" s="56"/>
      <c r="AL29" s="52"/>
      <c r="AM29" s="52"/>
      <c r="AN29" s="52"/>
      <c r="AO29" s="73"/>
      <c r="AP29" s="120">
        <f>(AF29*20)-(AE29/5)</f>
        <v>0</v>
      </c>
      <c r="AR29" s="135" t="s">
        <v>155</v>
      </c>
      <c r="AS29" s="143" t="s">
        <v>38</v>
      </c>
      <c r="AT29" s="115">
        <v>1</v>
      </c>
      <c r="AU29" s="115" t="s">
        <v>184</v>
      </c>
      <c r="AV29" s="115" t="s">
        <v>184</v>
      </c>
      <c r="AX29" s="144">
        <f>IF(AND(AT29="",AU29="",AV29=""),"-",AT29*8)</f>
        <v>8</v>
      </c>
    </row>
    <row r="30" spans="1:50" ht="13.5" customHeight="1">
      <c r="A30" s="23"/>
      <c r="B30" s="172">
        <f t="shared" si="0"/>
        <v>28</v>
      </c>
      <c r="C30" s="135" t="s">
        <v>173</v>
      </c>
      <c r="D30" s="179" t="s">
        <v>38</v>
      </c>
      <c r="E30" s="67">
        <f>IF(O30="","-",O30)</f>
        <v>1</v>
      </c>
      <c r="F30" s="67">
        <f>IF(X30="","-",X30)</f>
        <v>26</v>
      </c>
      <c r="G30" s="67">
        <f>IF(AP30="","-",AP30)</f>
        <v>0</v>
      </c>
      <c r="H30" s="67" t="str">
        <f>IF(AX30="","-",AX30)</f>
        <v>-</v>
      </c>
      <c r="I30" s="81"/>
      <c r="J30" s="57">
        <f>(IF(AND(F30="-",G30="-",H30="-"),"-",SUM(F30:H30)))</f>
        <v>26</v>
      </c>
      <c r="K30" s="68"/>
      <c r="L30" s="73"/>
      <c r="M30" s="135" t="s">
        <v>173</v>
      </c>
      <c r="N30" s="143" t="s">
        <v>38</v>
      </c>
      <c r="O30" s="115">
        <v>1</v>
      </c>
      <c r="P30" s="52">
        <v>1</v>
      </c>
      <c r="Q30" s="52">
        <v>0</v>
      </c>
      <c r="R30" s="52">
        <v>36</v>
      </c>
      <c r="S30" s="53">
        <v>36</v>
      </c>
      <c r="T30" s="52"/>
      <c r="U30" s="54">
        <v>36</v>
      </c>
      <c r="V30" s="52" t="s">
        <v>184</v>
      </c>
      <c r="W30" s="29"/>
      <c r="X30" s="55">
        <f>IF(P30="-","-",R30-((P30-Q30)*10))</f>
        <v>26</v>
      </c>
      <c r="Z30" s="135" t="s">
        <v>173</v>
      </c>
      <c r="AA30" s="143" t="s">
        <v>38</v>
      </c>
      <c r="AB30" s="115">
        <v>1</v>
      </c>
      <c r="AC30" s="116"/>
      <c r="AD30" s="116"/>
      <c r="AE30" s="116"/>
      <c r="AF30" s="116"/>
      <c r="AG30" s="117"/>
      <c r="AH30" s="117"/>
      <c r="AI30" s="118"/>
      <c r="AJ30" s="119"/>
      <c r="AK30" s="56"/>
      <c r="AL30" s="52"/>
      <c r="AM30" s="52"/>
      <c r="AN30" s="52"/>
      <c r="AO30" s="73"/>
      <c r="AP30" s="120">
        <f>(AF30*20)-(AE30/5)</f>
        <v>0</v>
      </c>
      <c r="AR30" s="135" t="s">
        <v>173</v>
      </c>
      <c r="AS30" s="143" t="s">
        <v>38</v>
      </c>
      <c r="AT30" s="115" t="s">
        <v>184</v>
      </c>
      <c r="AU30" s="115" t="s">
        <v>184</v>
      </c>
      <c r="AV30" s="115" t="s">
        <v>184</v>
      </c>
      <c r="AX30" s="144" t="str">
        <f>IF(AND(AT30="",AU30="",AV30=""),"-",AT30*8)</f>
        <v>-</v>
      </c>
    </row>
    <row r="31" spans="1:50" ht="13.5" customHeight="1">
      <c r="A31" s="23"/>
      <c r="B31" s="172">
        <f t="shared" si="0"/>
        <v>29</v>
      </c>
      <c r="C31" s="135" t="s">
        <v>152</v>
      </c>
      <c r="D31" s="143" t="s">
        <v>38</v>
      </c>
      <c r="E31" s="67">
        <f>IF(O31="","-",O31)</f>
        <v>4</v>
      </c>
      <c r="F31" s="67">
        <f>IF(X31="","-",X31)</f>
        <v>-11</v>
      </c>
      <c r="G31" s="67">
        <f>IF(AP31="","-",AP31)</f>
        <v>28.6</v>
      </c>
      <c r="H31" s="67">
        <f>IF(AX31="","-",AX31)</f>
        <v>8</v>
      </c>
      <c r="I31" s="81"/>
      <c r="J31" s="57">
        <f>(IF(AND(F31="-",G31="-",H31="-"),"-",SUM(F31:H31)))</f>
        <v>25.6</v>
      </c>
      <c r="L31" s="73"/>
      <c r="M31" s="135" t="s">
        <v>152</v>
      </c>
      <c r="N31" s="143" t="s">
        <v>38</v>
      </c>
      <c r="O31" s="115">
        <v>4</v>
      </c>
      <c r="P31" s="52">
        <v>2</v>
      </c>
      <c r="Q31" s="52">
        <v>0</v>
      </c>
      <c r="R31" s="52">
        <v>9</v>
      </c>
      <c r="S31" s="53">
        <v>9</v>
      </c>
      <c r="T31" s="52"/>
      <c r="U31" s="54">
        <v>4.5</v>
      </c>
      <c r="V31" s="52" t="s">
        <v>184</v>
      </c>
      <c r="W31" s="29"/>
      <c r="X31" s="55">
        <f>IF(P31="-","-",R31-((P31-Q31)*10))</f>
        <v>-11</v>
      </c>
      <c r="Z31" s="135" t="s">
        <v>152</v>
      </c>
      <c r="AA31" s="143" t="s">
        <v>38</v>
      </c>
      <c r="AB31" s="115">
        <v>4</v>
      </c>
      <c r="AC31" s="116">
        <v>12</v>
      </c>
      <c r="AD31" s="116">
        <v>1</v>
      </c>
      <c r="AE31" s="116">
        <v>57</v>
      </c>
      <c r="AF31" s="116">
        <v>2</v>
      </c>
      <c r="AG31" s="117">
        <v>6</v>
      </c>
      <c r="AH31" s="117">
        <v>4.75</v>
      </c>
      <c r="AI31" s="118">
        <v>28.5</v>
      </c>
      <c r="AJ31" s="119"/>
      <c r="AK31" s="67">
        <v>3</v>
      </c>
      <c r="AL31" s="52">
        <v>1</v>
      </c>
      <c r="AM31" s="52">
        <v>19</v>
      </c>
      <c r="AN31" s="52">
        <v>1</v>
      </c>
      <c r="AO31" s="73"/>
      <c r="AP31" s="120">
        <f>(AF31*20)-(AE31/5)</f>
        <v>28.6</v>
      </c>
      <c r="AR31" s="135" t="s">
        <v>152</v>
      </c>
      <c r="AS31" s="143" t="s">
        <v>38</v>
      </c>
      <c r="AT31" s="115">
        <v>1</v>
      </c>
      <c r="AU31" s="115" t="s">
        <v>184</v>
      </c>
      <c r="AV31" s="115" t="s">
        <v>184</v>
      </c>
      <c r="AX31" s="144">
        <f>IF(AND(AT31="",AU31="",AV31=""),"-",AT31*8)</f>
        <v>8</v>
      </c>
    </row>
    <row r="32" spans="1:50" ht="13.5" customHeight="1">
      <c r="A32" s="23"/>
      <c r="B32" s="172">
        <f t="shared" si="0"/>
        <v>30</v>
      </c>
      <c r="C32" s="135" t="s">
        <v>172</v>
      </c>
      <c r="D32" s="143" t="s">
        <v>34</v>
      </c>
      <c r="E32" s="67">
        <f>IF(O32="","-",O32)</f>
        <v>2</v>
      </c>
      <c r="F32" s="67">
        <f>IF(X32="","-",X32)</f>
        <v>-5</v>
      </c>
      <c r="G32" s="67">
        <f>IF(AP32="","-",AP32)</f>
        <v>29</v>
      </c>
      <c r="H32" s="67" t="str">
        <f>IF(AX32="","-",AX32)</f>
        <v>-</v>
      </c>
      <c r="I32" s="81"/>
      <c r="J32" s="57">
        <f>(IF(AND(F32="-",G32="-",H32="-"),"-",SUM(F32:H32)))</f>
        <v>24</v>
      </c>
      <c r="K32" s="68"/>
      <c r="L32" s="73"/>
      <c r="M32" s="135" t="s">
        <v>172</v>
      </c>
      <c r="N32" s="143" t="s">
        <v>34</v>
      </c>
      <c r="O32" s="115">
        <v>2</v>
      </c>
      <c r="P32" s="52">
        <v>1</v>
      </c>
      <c r="Q32" s="52">
        <v>0</v>
      </c>
      <c r="R32" s="52">
        <v>5</v>
      </c>
      <c r="S32" s="53">
        <v>5</v>
      </c>
      <c r="T32" s="52"/>
      <c r="U32" s="54">
        <v>5</v>
      </c>
      <c r="V32" s="52" t="s">
        <v>184</v>
      </c>
      <c r="W32" s="29"/>
      <c r="X32" s="55">
        <f>IF(P32="-","-",R32-((P32-Q32)*10))</f>
        <v>-5</v>
      </c>
      <c r="Z32" s="135" t="s">
        <v>172</v>
      </c>
      <c r="AA32" s="143" t="s">
        <v>34</v>
      </c>
      <c r="AB32" s="115">
        <v>2</v>
      </c>
      <c r="AC32" s="116">
        <v>7</v>
      </c>
      <c r="AD32" s="116">
        <v>0</v>
      </c>
      <c r="AE32" s="116">
        <v>55</v>
      </c>
      <c r="AF32" s="116">
        <v>2</v>
      </c>
      <c r="AG32" s="117">
        <v>3.5</v>
      </c>
      <c r="AH32" s="117">
        <v>7.857142857142857</v>
      </c>
      <c r="AI32" s="118">
        <v>27.5</v>
      </c>
      <c r="AJ32" s="119"/>
      <c r="AK32" s="67">
        <v>3</v>
      </c>
      <c r="AL32" s="52">
        <v>0</v>
      </c>
      <c r="AM32" s="52">
        <v>11</v>
      </c>
      <c r="AN32" s="52">
        <v>1</v>
      </c>
      <c r="AO32" s="73"/>
      <c r="AP32" s="120">
        <f>(AF32*20)-(AE32/5)</f>
        <v>29</v>
      </c>
      <c r="AR32" s="135" t="s">
        <v>172</v>
      </c>
      <c r="AS32" s="143" t="s">
        <v>34</v>
      </c>
      <c r="AT32" s="115" t="s">
        <v>184</v>
      </c>
      <c r="AU32" s="115" t="s">
        <v>184</v>
      </c>
      <c r="AV32" s="115" t="s">
        <v>184</v>
      </c>
      <c r="AX32" s="144" t="str">
        <f>IF(AND(AT32="",AU32="",AV32=""),"-",AT32*8)</f>
        <v>-</v>
      </c>
    </row>
    <row r="33" spans="1:50" ht="13.5" customHeight="1">
      <c r="A33" s="23"/>
      <c r="B33" s="172">
        <f t="shared" si="0"/>
        <v>31</v>
      </c>
      <c r="C33" s="135" t="s">
        <v>289</v>
      </c>
      <c r="D33" s="143"/>
      <c r="E33" s="67">
        <f>IF(O33="","-",O33)</f>
        <v>1</v>
      </c>
      <c r="F33" s="67">
        <f>IF(X33="","-",X33)</f>
        <v>29</v>
      </c>
      <c r="G33" s="67">
        <f>IF(AP33="","-",AP33)</f>
        <v>-6.4</v>
      </c>
      <c r="H33" s="67" t="str">
        <f>IF(AX33="","-",AX33)</f>
        <v>-</v>
      </c>
      <c r="I33" s="81"/>
      <c r="J33" s="57">
        <f>(IF(AND(F33="-",G33="-",H33="-"),"-",SUM(F33:H33)))</f>
        <v>22.6</v>
      </c>
      <c r="L33" s="73"/>
      <c r="M33" s="135" t="s">
        <v>289</v>
      </c>
      <c r="N33" s="143"/>
      <c r="O33" s="115">
        <v>1</v>
      </c>
      <c r="P33" s="52">
        <v>1</v>
      </c>
      <c r="Q33" s="52">
        <v>1</v>
      </c>
      <c r="R33" s="52">
        <v>29</v>
      </c>
      <c r="S33" s="53">
        <v>29</v>
      </c>
      <c r="T33" s="52" t="s">
        <v>183</v>
      </c>
      <c r="U33" s="54">
        <v>29</v>
      </c>
      <c r="V33" s="52" t="s">
        <v>183</v>
      </c>
      <c r="W33" s="29"/>
      <c r="X33" s="55">
        <f>IF(P33="-","-",R33-((P33-Q33)*10))</f>
        <v>29</v>
      </c>
      <c r="Z33" s="135" t="s">
        <v>289</v>
      </c>
      <c r="AA33" s="179"/>
      <c r="AB33" s="115">
        <v>1</v>
      </c>
      <c r="AC33" s="116">
        <v>5</v>
      </c>
      <c r="AD33" s="116">
        <v>0</v>
      </c>
      <c r="AE33" s="116">
        <v>32</v>
      </c>
      <c r="AF33" s="116">
        <v>0</v>
      </c>
      <c r="AG33" s="117" t="s">
        <v>39</v>
      </c>
      <c r="AH33" s="117">
        <v>6.4</v>
      </c>
      <c r="AI33" s="118" t="s">
        <v>39</v>
      </c>
      <c r="AJ33" s="119"/>
      <c r="AK33" s="67">
        <v>5</v>
      </c>
      <c r="AL33" s="52">
        <v>0</v>
      </c>
      <c r="AM33" s="52">
        <v>32</v>
      </c>
      <c r="AN33" s="52">
        <v>0</v>
      </c>
      <c r="AO33" s="73"/>
      <c r="AP33" s="120">
        <f>(AF33*20)-(AE33/5)</f>
        <v>-6.4</v>
      </c>
      <c r="AR33" s="135" t="s">
        <v>289</v>
      </c>
      <c r="AS33" s="143"/>
      <c r="AT33" s="115"/>
      <c r="AU33" s="115"/>
      <c r="AV33" s="115"/>
      <c r="AX33" s="144" t="str">
        <f>IF(AND(AT33="",AU33="",AV33=""),"-",AT33*8)</f>
        <v>-</v>
      </c>
    </row>
    <row r="34" spans="1:50" ht="13.5" customHeight="1">
      <c r="A34" s="23"/>
      <c r="B34" s="172">
        <f t="shared" si="0"/>
        <v>32</v>
      </c>
      <c r="C34" s="135" t="s">
        <v>165</v>
      </c>
      <c r="D34" s="143" t="s">
        <v>34</v>
      </c>
      <c r="E34" s="67">
        <f>IF(O34="","-",O34)</f>
        <v>4</v>
      </c>
      <c r="F34" s="67">
        <f>IF(X34="","-",X34)</f>
        <v>22</v>
      </c>
      <c r="G34" s="67">
        <f>IF(AP34="","-",AP34)</f>
        <v>0</v>
      </c>
      <c r="H34" s="67" t="str">
        <f>IF(AX34="","-",AX34)</f>
        <v>-</v>
      </c>
      <c r="I34" s="81"/>
      <c r="J34" s="57">
        <f>(IF(AND(F34="-",G34="-",H34="-"),"-",SUM(F34:H34)))</f>
        <v>22</v>
      </c>
      <c r="L34" s="73"/>
      <c r="M34" s="135" t="s">
        <v>165</v>
      </c>
      <c r="N34" s="143" t="s">
        <v>34</v>
      </c>
      <c r="O34" s="115">
        <v>4</v>
      </c>
      <c r="P34" s="52">
        <v>2</v>
      </c>
      <c r="Q34" s="52">
        <v>1</v>
      </c>
      <c r="R34" s="52">
        <v>32</v>
      </c>
      <c r="S34" s="53">
        <v>29</v>
      </c>
      <c r="T34" s="52" t="s">
        <v>183</v>
      </c>
      <c r="U34" s="54">
        <v>32</v>
      </c>
      <c r="V34" s="52" t="s">
        <v>184</v>
      </c>
      <c r="W34" s="29"/>
      <c r="X34" s="55">
        <f>IF(P34="-","-",R34-((P34-Q34)*10))</f>
        <v>22</v>
      </c>
      <c r="Z34" s="135" t="s">
        <v>165</v>
      </c>
      <c r="AA34" s="143" t="s">
        <v>34</v>
      </c>
      <c r="AB34" s="115">
        <v>4</v>
      </c>
      <c r="AC34" s="116"/>
      <c r="AD34" s="116"/>
      <c r="AE34" s="116"/>
      <c r="AF34" s="116"/>
      <c r="AG34" s="117"/>
      <c r="AH34" s="117"/>
      <c r="AI34" s="118"/>
      <c r="AJ34" s="119"/>
      <c r="AK34" s="56"/>
      <c r="AL34" s="52"/>
      <c r="AM34" s="52"/>
      <c r="AN34" s="52"/>
      <c r="AO34" s="73"/>
      <c r="AP34" s="120">
        <f>(AF34*20)-(AE34/5)</f>
        <v>0</v>
      </c>
      <c r="AR34" s="135" t="s">
        <v>165</v>
      </c>
      <c r="AS34" s="143" t="s">
        <v>34</v>
      </c>
      <c r="AT34" s="115" t="s">
        <v>184</v>
      </c>
      <c r="AU34" s="115" t="s">
        <v>184</v>
      </c>
      <c r="AV34" s="115" t="s">
        <v>184</v>
      </c>
      <c r="AX34" s="144" t="str">
        <f>IF(AND(AT34="",AU34="",AV34=""),"-",AT34*8)</f>
        <v>-</v>
      </c>
    </row>
    <row r="35" spans="1:50" ht="13.5" customHeight="1">
      <c r="A35" s="23"/>
      <c r="B35" s="172">
        <f t="shared" si="0"/>
        <v>33</v>
      </c>
      <c r="C35" s="135" t="s">
        <v>166</v>
      </c>
      <c r="D35" s="143" t="s">
        <v>34</v>
      </c>
      <c r="E35" s="67">
        <f>IF(O35="","-",O35)</f>
        <v>4</v>
      </c>
      <c r="F35" s="67">
        <f>IF(X35="","-",X35)</f>
        <v>18</v>
      </c>
      <c r="G35" s="67">
        <f>IF(AP35="","-",AP35)</f>
        <v>0</v>
      </c>
      <c r="H35" s="67" t="str">
        <f>IF(AX35="","-",AX35)</f>
        <v>-</v>
      </c>
      <c r="I35" s="81"/>
      <c r="J35" s="57">
        <f>(IF(AND(F35="-",G35="-",H35="-"),"-",SUM(F35:H35)))</f>
        <v>18</v>
      </c>
      <c r="L35" s="73"/>
      <c r="M35" s="135" t="s">
        <v>166</v>
      </c>
      <c r="N35" s="143" t="s">
        <v>34</v>
      </c>
      <c r="O35" s="115">
        <v>4</v>
      </c>
      <c r="P35" s="52">
        <v>2</v>
      </c>
      <c r="Q35" s="52">
        <v>1</v>
      </c>
      <c r="R35" s="52">
        <v>28</v>
      </c>
      <c r="S35" s="53">
        <v>28</v>
      </c>
      <c r="T35" s="52" t="s">
        <v>183</v>
      </c>
      <c r="U35" s="54">
        <v>28</v>
      </c>
      <c r="V35" s="52" t="s">
        <v>184</v>
      </c>
      <c r="W35" s="29"/>
      <c r="X35" s="55">
        <f>IF(P35="-","-",R35-((P35-Q35)*10))</f>
        <v>18</v>
      </c>
      <c r="Z35" s="135" t="s">
        <v>166</v>
      </c>
      <c r="AA35" s="143" t="s">
        <v>34</v>
      </c>
      <c r="AB35" s="115">
        <v>4</v>
      </c>
      <c r="AC35" s="116"/>
      <c r="AD35" s="116"/>
      <c r="AE35" s="116"/>
      <c r="AF35" s="116"/>
      <c r="AG35" s="117"/>
      <c r="AH35" s="117"/>
      <c r="AI35" s="118"/>
      <c r="AJ35" s="119"/>
      <c r="AK35" s="56"/>
      <c r="AL35" s="52"/>
      <c r="AM35" s="52"/>
      <c r="AN35" s="52"/>
      <c r="AO35" s="73"/>
      <c r="AP35" s="120">
        <f>(AF35*20)-(AE35/5)</f>
        <v>0</v>
      </c>
      <c r="AR35" s="135" t="s">
        <v>166</v>
      </c>
      <c r="AS35" s="143" t="s">
        <v>34</v>
      </c>
      <c r="AT35" s="115" t="s">
        <v>184</v>
      </c>
      <c r="AU35" s="115" t="s">
        <v>184</v>
      </c>
      <c r="AV35" s="115" t="s">
        <v>184</v>
      </c>
      <c r="AX35" s="144" t="str">
        <f>IF(AND(AT35="",AU35="",AV35=""),"-",AT35*8)</f>
        <v>-</v>
      </c>
    </row>
    <row r="36" spans="1:50" ht="13.5" customHeight="1">
      <c r="A36" s="23"/>
      <c r="B36" s="172">
        <f t="shared" si="0"/>
        <v>34</v>
      </c>
      <c r="C36" s="135" t="s">
        <v>156</v>
      </c>
      <c r="D36" s="143" t="s">
        <v>145</v>
      </c>
      <c r="E36" s="67">
        <f>IF(O36="","-",O36)</f>
        <v>8</v>
      </c>
      <c r="F36" s="67">
        <f>IF(X36="","-",X36)</f>
        <v>-29</v>
      </c>
      <c r="G36" s="67">
        <f>IF(AP36="","-",AP36)</f>
        <v>22.6</v>
      </c>
      <c r="H36" s="67">
        <f>IF(AX36="","-",AX36)</f>
        <v>24</v>
      </c>
      <c r="I36" s="81"/>
      <c r="J36" s="57">
        <f>(IF(AND(F36="-",G36="-",H36="-"),"-",SUM(F36:H36)))</f>
        <v>17.6</v>
      </c>
      <c r="L36" s="73"/>
      <c r="M36" s="135" t="s">
        <v>156</v>
      </c>
      <c r="N36" s="143" t="s">
        <v>145</v>
      </c>
      <c r="O36" s="115">
        <v>8</v>
      </c>
      <c r="P36" s="52">
        <v>7</v>
      </c>
      <c r="Q36" s="52">
        <v>0</v>
      </c>
      <c r="R36" s="52">
        <v>41</v>
      </c>
      <c r="S36" s="53">
        <v>16</v>
      </c>
      <c r="T36" s="52"/>
      <c r="U36" s="54">
        <v>5.857142857142857</v>
      </c>
      <c r="V36" s="52" t="s">
        <v>184</v>
      </c>
      <c r="W36" s="29"/>
      <c r="X36" s="55">
        <f>IF(P36="-","-",R36-((P36-Q36)*10))</f>
        <v>-29</v>
      </c>
      <c r="Z36" s="135" t="s">
        <v>156</v>
      </c>
      <c r="AA36" s="143" t="s">
        <v>145</v>
      </c>
      <c r="AB36" s="115">
        <v>9</v>
      </c>
      <c r="AC36" s="116">
        <v>12</v>
      </c>
      <c r="AD36" s="116">
        <v>1</v>
      </c>
      <c r="AE36" s="116">
        <v>87</v>
      </c>
      <c r="AF36" s="116">
        <v>2</v>
      </c>
      <c r="AG36" s="117">
        <v>6</v>
      </c>
      <c r="AH36" s="117">
        <v>7.25</v>
      </c>
      <c r="AI36" s="118">
        <v>43.5</v>
      </c>
      <c r="AJ36" s="119"/>
      <c r="AK36" s="67">
        <v>4</v>
      </c>
      <c r="AL36" s="52">
        <v>0</v>
      </c>
      <c r="AM36" s="52">
        <v>28</v>
      </c>
      <c r="AN36" s="52">
        <v>1</v>
      </c>
      <c r="AO36" s="73"/>
      <c r="AP36" s="120">
        <f>(AF36*20)-(AE36/5)</f>
        <v>22.6</v>
      </c>
      <c r="AR36" s="135" t="s">
        <v>156</v>
      </c>
      <c r="AS36" s="143" t="s">
        <v>145</v>
      </c>
      <c r="AT36" s="115">
        <v>3</v>
      </c>
      <c r="AU36" s="115" t="s">
        <v>184</v>
      </c>
      <c r="AV36" s="115" t="s">
        <v>184</v>
      </c>
      <c r="AX36" s="144">
        <f>IF(AND(AT36="",AU36="",AV36=""),"-",AT36*8)</f>
        <v>24</v>
      </c>
    </row>
    <row r="37" spans="1:50" ht="13.5" customHeight="1">
      <c r="A37" s="23"/>
      <c r="B37" s="172">
        <f t="shared" si="0"/>
        <v>35</v>
      </c>
      <c r="C37" s="135" t="s">
        <v>182</v>
      </c>
      <c r="D37" s="227"/>
      <c r="E37" s="67">
        <f>IF(O37="","-",O37)</f>
        <v>2</v>
      </c>
      <c r="F37" s="67">
        <f>IF(X37="","-",X37)</f>
        <v>-5</v>
      </c>
      <c r="G37" s="67">
        <f>IF(AP37="","-",AP37)</f>
        <v>12.6</v>
      </c>
      <c r="H37" s="67">
        <f>IF(AX37="","-",AX37)</f>
        <v>8</v>
      </c>
      <c r="I37" s="81"/>
      <c r="J37" s="57">
        <f>(IF(AND(F37="-",G37="-",H37="-"),"-",SUM(F37:H37)))</f>
        <v>15.6</v>
      </c>
      <c r="L37" s="73"/>
      <c r="M37" s="135" t="s">
        <v>182</v>
      </c>
      <c r="N37" s="227"/>
      <c r="O37" s="115">
        <v>2</v>
      </c>
      <c r="P37" s="52">
        <v>1</v>
      </c>
      <c r="Q37" s="52">
        <v>0</v>
      </c>
      <c r="R37" s="52">
        <v>5</v>
      </c>
      <c r="S37" s="53">
        <v>5</v>
      </c>
      <c r="T37" s="52"/>
      <c r="U37" s="54">
        <v>5</v>
      </c>
      <c r="V37" s="52" t="s">
        <v>184</v>
      </c>
      <c r="W37" s="29"/>
      <c r="X37" s="55">
        <f>IF(P37="-","-",R37-((P37-Q37)*10))</f>
        <v>-5</v>
      </c>
      <c r="Z37" s="135" t="s">
        <v>182</v>
      </c>
      <c r="AA37" s="227"/>
      <c r="AB37" s="115">
        <v>2</v>
      </c>
      <c r="AC37" s="116">
        <v>4</v>
      </c>
      <c r="AD37" s="116">
        <v>0</v>
      </c>
      <c r="AE37" s="116">
        <v>37</v>
      </c>
      <c r="AF37" s="116">
        <v>1</v>
      </c>
      <c r="AG37" s="117">
        <v>4</v>
      </c>
      <c r="AH37" s="117">
        <v>9.25</v>
      </c>
      <c r="AI37" s="118">
        <v>37</v>
      </c>
      <c r="AJ37" s="119"/>
      <c r="AK37" s="67">
        <v>2</v>
      </c>
      <c r="AL37" s="52">
        <v>0</v>
      </c>
      <c r="AM37" s="52">
        <v>20</v>
      </c>
      <c r="AN37" s="52">
        <v>1</v>
      </c>
      <c r="AO37" s="73"/>
      <c r="AP37" s="120">
        <f>(AF37*20)-(AE37/5)</f>
        <v>12.6</v>
      </c>
      <c r="AR37" s="135" t="s">
        <v>182</v>
      </c>
      <c r="AS37" s="227"/>
      <c r="AT37" s="115">
        <v>1</v>
      </c>
      <c r="AU37" s="115" t="s">
        <v>184</v>
      </c>
      <c r="AV37" s="115" t="s">
        <v>184</v>
      </c>
      <c r="AX37" s="144">
        <f>IF(AND(AT37="",AU37="",AV37=""),"-",AT37*8)</f>
        <v>8</v>
      </c>
    </row>
    <row r="38" spans="1:50" ht="13.5" customHeight="1">
      <c r="A38" s="23"/>
      <c r="B38" s="172">
        <f t="shared" si="0"/>
        <v>36</v>
      </c>
      <c r="C38" s="135" t="s">
        <v>72</v>
      </c>
      <c r="D38" s="143" t="s">
        <v>34</v>
      </c>
      <c r="E38" s="67">
        <f>IF(O38="","-",O38)</f>
        <v>6</v>
      </c>
      <c r="F38" s="67">
        <f>IF(X38="","-",X38)</f>
        <v>-15</v>
      </c>
      <c r="G38" s="67">
        <f>IF(AP38="","-",AP38)</f>
        <v>25.6</v>
      </c>
      <c r="H38" s="67" t="str">
        <f>IF(AX38="","-",AX38)</f>
        <v>-</v>
      </c>
      <c r="I38" s="81"/>
      <c r="J38" s="57">
        <f>(IF(AND(F38="-",G38="-",H38="-"),"-",SUM(F38:H38)))</f>
        <v>10.600000000000001</v>
      </c>
      <c r="L38" s="73"/>
      <c r="M38" s="135" t="s">
        <v>72</v>
      </c>
      <c r="N38" s="143" t="s">
        <v>34</v>
      </c>
      <c r="O38" s="115">
        <v>6</v>
      </c>
      <c r="P38" s="52">
        <v>4</v>
      </c>
      <c r="Q38" s="52">
        <v>1</v>
      </c>
      <c r="R38" s="52">
        <v>15</v>
      </c>
      <c r="S38" s="53">
        <v>15</v>
      </c>
      <c r="T38" s="52"/>
      <c r="U38" s="54">
        <v>5</v>
      </c>
      <c r="V38" s="52" t="s">
        <v>184</v>
      </c>
      <c r="W38" s="29"/>
      <c r="X38" s="55">
        <f>IF(P38="-","-",R38-((P38-Q38)*10))</f>
        <v>-15</v>
      </c>
      <c r="Z38" s="135" t="s">
        <v>72</v>
      </c>
      <c r="AA38" s="143" t="s">
        <v>34</v>
      </c>
      <c r="AB38" s="115">
        <v>6</v>
      </c>
      <c r="AC38" s="116">
        <v>14</v>
      </c>
      <c r="AD38" s="116">
        <v>0</v>
      </c>
      <c r="AE38" s="116">
        <v>72</v>
      </c>
      <c r="AF38" s="116">
        <v>2</v>
      </c>
      <c r="AG38" s="117">
        <v>7</v>
      </c>
      <c r="AH38" s="117">
        <v>5.142857142857143</v>
      </c>
      <c r="AI38" s="118">
        <v>36</v>
      </c>
      <c r="AJ38" s="119"/>
      <c r="AK38" s="67">
        <v>4</v>
      </c>
      <c r="AL38" s="52">
        <v>0</v>
      </c>
      <c r="AM38" s="52">
        <v>15</v>
      </c>
      <c r="AN38" s="52">
        <v>1</v>
      </c>
      <c r="AO38" s="73"/>
      <c r="AP38" s="120">
        <f>(AF38*20)-(AE38/5)</f>
        <v>25.6</v>
      </c>
      <c r="AR38" s="135" t="s">
        <v>72</v>
      </c>
      <c r="AS38" s="143" t="s">
        <v>34</v>
      </c>
      <c r="AT38" s="115" t="s">
        <v>184</v>
      </c>
      <c r="AU38" s="115" t="s">
        <v>184</v>
      </c>
      <c r="AV38" s="115" t="s">
        <v>184</v>
      </c>
      <c r="AX38" s="144" t="str">
        <f>IF(AND(AT38="",AU38="",AV38=""),"-",AT38*8)</f>
        <v>-</v>
      </c>
    </row>
    <row r="39" spans="1:50" ht="13.5" customHeight="1">
      <c r="A39" s="23"/>
      <c r="B39" s="172">
        <f t="shared" si="0"/>
        <v>37</v>
      </c>
      <c r="C39" s="135" t="s">
        <v>181</v>
      </c>
      <c r="D39" s="179" t="s">
        <v>34</v>
      </c>
      <c r="E39" s="67">
        <f>IF(O39="","-",O39)</f>
        <v>1</v>
      </c>
      <c r="F39" s="67">
        <f>IF(X39="","-",X39)</f>
        <v>9</v>
      </c>
      <c r="G39" s="67">
        <f>IF(AP39="","-",AP39)</f>
        <v>0</v>
      </c>
      <c r="H39" s="67" t="str">
        <f>IF(AX39="","-",AX39)</f>
        <v>-</v>
      </c>
      <c r="I39" s="81"/>
      <c r="J39" s="57">
        <f>(IF(AND(F39="-",G39="-",H39="-"),"-",SUM(F39:H39)))</f>
        <v>9</v>
      </c>
      <c r="L39" s="73"/>
      <c r="M39" s="135" t="s">
        <v>181</v>
      </c>
      <c r="N39" s="179" t="s">
        <v>34</v>
      </c>
      <c r="O39" s="115">
        <v>1</v>
      </c>
      <c r="P39" s="52">
        <v>1</v>
      </c>
      <c r="Q39" s="52">
        <v>0</v>
      </c>
      <c r="R39" s="52">
        <v>19</v>
      </c>
      <c r="S39" s="53">
        <v>19</v>
      </c>
      <c r="T39" s="52"/>
      <c r="U39" s="54">
        <v>19</v>
      </c>
      <c r="V39" s="52" t="s">
        <v>184</v>
      </c>
      <c r="W39" s="29"/>
      <c r="X39" s="55">
        <f>IF(P39="-","-",R39-((P39-Q39)*10))</f>
        <v>9</v>
      </c>
      <c r="Z39" s="135" t="s">
        <v>181</v>
      </c>
      <c r="AA39" s="143" t="s">
        <v>34</v>
      </c>
      <c r="AB39" s="115">
        <v>1</v>
      </c>
      <c r="AC39" s="116"/>
      <c r="AD39" s="116"/>
      <c r="AE39" s="116"/>
      <c r="AF39" s="116"/>
      <c r="AG39" s="117"/>
      <c r="AH39" s="117"/>
      <c r="AI39" s="118"/>
      <c r="AJ39" s="119"/>
      <c r="AK39" s="56"/>
      <c r="AL39" s="52"/>
      <c r="AM39" s="52"/>
      <c r="AN39" s="52"/>
      <c r="AO39" s="73"/>
      <c r="AP39" s="120">
        <f>(AF39*20)-(AE39/5)</f>
        <v>0</v>
      </c>
      <c r="AR39" s="135" t="s">
        <v>181</v>
      </c>
      <c r="AS39" s="179" t="s">
        <v>34</v>
      </c>
      <c r="AT39" s="115" t="s">
        <v>184</v>
      </c>
      <c r="AU39" s="115" t="s">
        <v>184</v>
      </c>
      <c r="AV39" s="115" t="s">
        <v>184</v>
      </c>
      <c r="AX39" s="144" t="str">
        <f>IF(AND(AT39="",AU39="",AV39=""),"-",AT39*8)</f>
        <v>-</v>
      </c>
    </row>
    <row r="40" spans="1:50" ht="13.5" customHeight="1">
      <c r="A40" s="23"/>
      <c r="B40" s="172">
        <f t="shared" si="0"/>
        <v>38</v>
      </c>
      <c r="C40" s="135" t="s">
        <v>168</v>
      </c>
      <c r="D40" s="143" t="s">
        <v>34</v>
      </c>
      <c r="E40" s="67">
        <f>IF(O40="","-",O40)</f>
        <v>2</v>
      </c>
      <c r="F40" s="67">
        <f>IF(X40="","-",X40)</f>
        <v>10</v>
      </c>
      <c r="G40" s="67">
        <f>IF(AP40="","-",AP40)</f>
        <v>-18.6</v>
      </c>
      <c r="H40" s="67">
        <f>IF(AX40="","-",AX40)</f>
        <v>16</v>
      </c>
      <c r="I40" s="81"/>
      <c r="J40" s="57">
        <f>(IF(AND(F40="-",G40="-",H40="-"),"-",SUM(F40:H40)))</f>
        <v>7.399999999999999</v>
      </c>
      <c r="L40" s="73"/>
      <c r="M40" s="135" t="s">
        <v>168</v>
      </c>
      <c r="N40" s="143" t="s">
        <v>34</v>
      </c>
      <c r="O40" s="115">
        <v>2</v>
      </c>
      <c r="P40" s="52">
        <v>1</v>
      </c>
      <c r="Q40" s="52">
        <v>1</v>
      </c>
      <c r="R40" s="52">
        <v>10</v>
      </c>
      <c r="S40" s="53">
        <v>10</v>
      </c>
      <c r="T40" s="52" t="s">
        <v>183</v>
      </c>
      <c r="U40" s="54">
        <v>10</v>
      </c>
      <c r="V40" s="52" t="s">
        <v>183</v>
      </c>
      <c r="W40" s="29"/>
      <c r="X40" s="55">
        <f>IF(P40="-","-",R40-((P40-Q40)*10))</f>
        <v>10</v>
      </c>
      <c r="Z40" s="135" t="s">
        <v>168</v>
      </c>
      <c r="AA40" s="143" t="s">
        <v>34</v>
      </c>
      <c r="AB40" s="115">
        <v>2</v>
      </c>
      <c r="AC40" s="116">
        <v>15</v>
      </c>
      <c r="AD40" s="116">
        <v>2</v>
      </c>
      <c r="AE40" s="116">
        <v>93</v>
      </c>
      <c r="AF40" s="116">
        <v>0</v>
      </c>
      <c r="AG40" s="117" t="s">
        <v>39</v>
      </c>
      <c r="AH40" s="117">
        <v>6.2</v>
      </c>
      <c r="AI40" s="118" t="s">
        <v>39</v>
      </c>
      <c r="AJ40" s="119"/>
      <c r="AK40" s="67">
        <v>8</v>
      </c>
      <c r="AL40" s="52">
        <v>2</v>
      </c>
      <c r="AM40" s="52">
        <v>38</v>
      </c>
      <c r="AN40" s="52">
        <v>0</v>
      </c>
      <c r="AO40" s="73"/>
      <c r="AP40" s="120">
        <f>(AF40*20)-(AE40/5)</f>
        <v>-18.6</v>
      </c>
      <c r="AR40" s="135" t="s">
        <v>168</v>
      </c>
      <c r="AS40" s="143" t="s">
        <v>34</v>
      </c>
      <c r="AT40" s="115">
        <v>2</v>
      </c>
      <c r="AU40" s="115" t="s">
        <v>184</v>
      </c>
      <c r="AV40" s="115" t="s">
        <v>184</v>
      </c>
      <c r="AX40" s="144">
        <f>IF(AND(AT40="",AU40="",AV40=""),"-",AT40*8)</f>
        <v>16</v>
      </c>
    </row>
    <row r="41" spans="1:50" ht="13.5" customHeight="1">
      <c r="A41" s="23"/>
      <c r="B41" s="172">
        <f t="shared" si="0"/>
        <v>39</v>
      </c>
      <c r="C41" s="135" t="s">
        <v>170</v>
      </c>
      <c r="D41" s="143" t="s">
        <v>34</v>
      </c>
      <c r="E41" s="67">
        <f>IF(O41="","-",O41)</f>
        <v>2</v>
      </c>
      <c r="F41" s="67">
        <f>IF(X41="","-",X41)</f>
        <v>-8</v>
      </c>
      <c r="G41" s="67">
        <f>IF(AP41="","-",AP41)</f>
        <v>11.2</v>
      </c>
      <c r="H41" s="67" t="str">
        <f>IF(AX41="","-",AX41)</f>
        <v>-</v>
      </c>
      <c r="I41" s="81"/>
      <c r="J41" s="57">
        <f>(IF(AND(F41="-",G41="-",H41="-"),"-",SUM(F41:H41)))</f>
        <v>3.1999999999999993</v>
      </c>
      <c r="L41" s="73"/>
      <c r="M41" s="135" t="s">
        <v>170</v>
      </c>
      <c r="N41" s="143" t="s">
        <v>34</v>
      </c>
      <c r="O41" s="115">
        <v>2</v>
      </c>
      <c r="P41" s="52">
        <v>1</v>
      </c>
      <c r="Q41" s="52">
        <v>0</v>
      </c>
      <c r="R41" s="52">
        <v>2</v>
      </c>
      <c r="S41" s="53">
        <v>2</v>
      </c>
      <c r="T41" s="52"/>
      <c r="U41" s="54">
        <v>2</v>
      </c>
      <c r="V41" s="52" t="s">
        <v>184</v>
      </c>
      <c r="W41" s="29"/>
      <c r="X41" s="55">
        <f>IF(P41="-","-",R41-((P41-Q41)*10))</f>
        <v>-8</v>
      </c>
      <c r="Z41" s="135" t="s">
        <v>170</v>
      </c>
      <c r="AA41" s="143" t="s">
        <v>34</v>
      </c>
      <c r="AB41" s="115">
        <v>2</v>
      </c>
      <c r="AC41" s="116">
        <v>6</v>
      </c>
      <c r="AD41" s="116">
        <v>0</v>
      </c>
      <c r="AE41" s="116">
        <v>44</v>
      </c>
      <c r="AF41" s="116">
        <v>1</v>
      </c>
      <c r="AG41" s="117">
        <v>6</v>
      </c>
      <c r="AH41" s="117">
        <v>7.333333333333333</v>
      </c>
      <c r="AI41" s="118">
        <v>44</v>
      </c>
      <c r="AJ41" s="119"/>
      <c r="AK41" s="67">
        <v>4</v>
      </c>
      <c r="AL41" s="52">
        <v>0</v>
      </c>
      <c r="AM41" s="52">
        <v>33</v>
      </c>
      <c r="AN41" s="52">
        <v>1</v>
      </c>
      <c r="AO41" s="73"/>
      <c r="AP41" s="120">
        <f>(AF41*20)-(AE41/5)</f>
        <v>11.2</v>
      </c>
      <c r="AR41" s="135" t="s">
        <v>170</v>
      </c>
      <c r="AS41" s="143" t="s">
        <v>34</v>
      </c>
      <c r="AT41" s="115" t="s">
        <v>184</v>
      </c>
      <c r="AU41" s="115" t="s">
        <v>184</v>
      </c>
      <c r="AV41" s="115" t="s">
        <v>184</v>
      </c>
      <c r="AX41" s="144" t="str">
        <f>IF(AND(AT41="",AU41="",AV41=""),"-",AT41*8)</f>
        <v>-</v>
      </c>
    </row>
    <row r="42" spans="1:50" ht="13.5" customHeight="1">
      <c r="A42" s="23"/>
      <c r="B42" s="172">
        <f t="shared" si="0"/>
        <v>40</v>
      </c>
      <c r="C42" s="135" t="s">
        <v>179</v>
      </c>
      <c r="D42" s="143" t="s">
        <v>34</v>
      </c>
      <c r="E42" s="67">
        <f>IF(O42="","-",O42)</f>
        <v>1</v>
      </c>
      <c r="F42" s="67">
        <f>IF(X42="","-",X42)</f>
        <v>-4</v>
      </c>
      <c r="G42" s="67">
        <f>IF(AP42="","-",AP42)</f>
        <v>-1.6</v>
      </c>
      <c r="H42" s="67">
        <f>IF(AX42="","-",AX42)</f>
        <v>8</v>
      </c>
      <c r="I42" s="81"/>
      <c r="J42" s="57">
        <f>(IF(AND(F42="-",G42="-",H42="-"),"-",SUM(F42:H42)))</f>
        <v>2.4000000000000004</v>
      </c>
      <c r="L42" s="73"/>
      <c r="M42" s="135" t="s">
        <v>179</v>
      </c>
      <c r="N42" s="143" t="s">
        <v>34</v>
      </c>
      <c r="O42" s="115">
        <v>1</v>
      </c>
      <c r="P42" s="52">
        <v>1</v>
      </c>
      <c r="Q42" s="52">
        <v>0</v>
      </c>
      <c r="R42" s="52">
        <v>6</v>
      </c>
      <c r="S42" s="53">
        <v>6</v>
      </c>
      <c r="T42" s="52"/>
      <c r="U42" s="54">
        <v>6</v>
      </c>
      <c r="V42" s="52" t="s">
        <v>184</v>
      </c>
      <c r="W42" s="29"/>
      <c r="X42" s="55">
        <f>IF(P42="-","-",R42-((P42-Q42)*10))</f>
        <v>-4</v>
      </c>
      <c r="Z42" s="135" t="s">
        <v>179</v>
      </c>
      <c r="AA42" s="179" t="s">
        <v>34</v>
      </c>
      <c r="AB42" s="115">
        <v>1</v>
      </c>
      <c r="AC42" s="116">
        <v>4</v>
      </c>
      <c r="AD42" s="116">
        <v>2</v>
      </c>
      <c r="AE42" s="116">
        <v>8</v>
      </c>
      <c r="AF42" s="116">
        <v>0</v>
      </c>
      <c r="AG42" s="117" t="s">
        <v>39</v>
      </c>
      <c r="AH42" s="117">
        <v>2</v>
      </c>
      <c r="AI42" s="118" t="s">
        <v>39</v>
      </c>
      <c r="AJ42" s="119"/>
      <c r="AK42" s="67">
        <v>4</v>
      </c>
      <c r="AL42" s="52">
        <v>2</v>
      </c>
      <c r="AM42" s="52">
        <v>8</v>
      </c>
      <c r="AN42" s="52">
        <v>0</v>
      </c>
      <c r="AO42" s="73"/>
      <c r="AP42" s="120">
        <f>(AF42*20)-(AE42/5)</f>
        <v>-1.6</v>
      </c>
      <c r="AR42" s="135" t="s">
        <v>179</v>
      </c>
      <c r="AS42" s="143" t="s">
        <v>34</v>
      </c>
      <c r="AT42" s="115">
        <v>1</v>
      </c>
      <c r="AU42" s="115" t="s">
        <v>184</v>
      </c>
      <c r="AV42" s="115" t="s">
        <v>184</v>
      </c>
      <c r="AX42" s="144">
        <f>IF(AND(AT42="",AU42="",AV42=""),"-",AT42*8)</f>
        <v>8</v>
      </c>
    </row>
    <row r="43" spans="1:50" ht="13.5" customHeight="1">
      <c r="A43" s="23"/>
      <c r="B43" s="172">
        <f t="shared" si="0"/>
        <v>41</v>
      </c>
      <c r="C43" s="135" t="s">
        <v>178</v>
      </c>
      <c r="D43" s="179" t="s">
        <v>34</v>
      </c>
      <c r="E43" s="67">
        <f>IF(O43="","-",O43)</f>
        <v>1</v>
      </c>
      <c r="F43" s="67">
        <f>IF(X43="","-",X43)</f>
        <v>-1</v>
      </c>
      <c r="G43" s="67">
        <f>IF(AP43="","-",AP43)</f>
        <v>0</v>
      </c>
      <c r="H43" s="67" t="str">
        <f>IF(AX43="","-",AX43)</f>
        <v>-</v>
      </c>
      <c r="I43" s="81"/>
      <c r="J43" s="57">
        <f>(IF(AND(F43="-",G43="-",H43="-"),"-",SUM(F43:H43)))</f>
        <v>-1</v>
      </c>
      <c r="L43" s="91"/>
      <c r="M43" s="135" t="s">
        <v>178</v>
      </c>
      <c r="N43" s="179" t="s">
        <v>34</v>
      </c>
      <c r="O43" s="115">
        <v>1</v>
      </c>
      <c r="P43" s="52">
        <v>1</v>
      </c>
      <c r="Q43" s="52">
        <v>0</v>
      </c>
      <c r="R43" s="52">
        <v>9</v>
      </c>
      <c r="S43" s="53">
        <v>9</v>
      </c>
      <c r="T43" s="52"/>
      <c r="U43" s="54">
        <v>9</v>
      </c>
      <c r="V43" s="52" t="s">
        <v>184</v>
      </c>
      <c r="W43" s="29"/>
      <c r="X43" s="55">
        <f>IF(P43="-","-",R43-((P43-Q43)*10))</f>
        <v>-1</v>
      </c>
      <c r="Z43" s="135" t="s">
        <v>178</v>
      </c>
      <c r="AA43" s="143" t="s">
        <v>34</v>
      </c>
      <c r="AB43" s="115">
        <v>1</v>
      </c>
      <c r="AC43" s="116"/>
      <c r="AD43" s="116"/>
      <c r="AE43" s="116"/>
      <c r="AF43" s="116"/>
      <c r="AG43" s="117"/>
      <c r="AH43" s="117"/>
      <c r="AI43" s="118"/>
      <c r="AJ43" s="119"/>
      <c r="AK43" s="56"/>
      <c r="AL43" s="52"/>
      <c r="AM43" s="52"/>
      <c r="AN43" s="52"/>
      <c r="AO43" s="73"/>
      <c r="AP43" s="120">
        <f>(AF43*20)-(AE43/5)</f>
        <v>0</v>
      </c>
      <c r="AR43" s="135" t="s">
        <v>178</v>
      </c>
      <c r="AS43" s="179" t="s">
        <v>34</v>
      </c>
      <c r="AT43" s="115" t="s">
        <v>184</v>
      </c>
      <c r="AU43" s="115" t="s">
        <v>184</v>
      </c>
      <c r="AV43" s="115" t="s">
        <v>184</v>
      </c>
      <c r="AX43" s="144" t="str">
        <f>IF(AND(AT43="",AU43="",AV43=""),"-",AT43*8)</f>
        <v>-</v>
      </c>
    </row>
    <row r="44" spans="1:50" ht="13.5" customHeight="1">
      <c r="A44" s="23"/>
      <c r="B44" s="172">
        <f t="shared" si="0"/>
        <v>42</v>
      </c>
      <c r="C44" s="135" t="s">
        <v>290</v>
      </c>
      <c r="D44" s="143" t="s">
        <v>34</v>
      </c>
      <c r="E44" s="67">
        <f>IF(O44="","-",O44)</f>
        <v>1</v>
      </c>
      <c r="F44" s="67" t="str">
        <f>IF(X44="","-",X44)</f>
        <v>-</v>
      </c>
      <c r="G44" s="67">
        <f>IF(AP44="","-",AP44)</f>
        <v>-2.6</v>
      </c>
      <c r="H44" s="67" t="str">
        <f>IF(AX44="","-",AX44)</f>
        <v>-</v>
      </c>
      <c r="I44" s="81"/>
      <c r="J44" s="57">
        <f>(IF(AND(F44="-",G44="-",H44="-"),"-",SUM(F44:H44)))</f>
        <v>-2.6</v>
      </c>
      <c r="L44" s="73"/>
      <c r="M44" s="135" t="s">
        <v>290</v>
      </c>
      <c r="N44" s="143" t="s">
        <v>34</v>
      </c>
      <c r="O44" s="115">
        <v>1</v>
      </c>
      <c r="P44" s="52" t="s">
        <v>39</v>
      </c>
      <c r="Q44" s="52" t="s">
        <v>39</v>
      </c>
      <c r="R44" s="52" t="s">
        <v>39</v>
      </c>
      <c r="S44" s="53" t="s">
        <v>39</v>
      </c>
      <c r="T44" s="52"/>
      <c r="U44" s="54" t="s">
        <v>39</v>
      </c>
      <c r="V44" s="52" t="e">
        <v>#VALUE!</v>
      </c>
      <c r="W44" s="29"/>
      <c r="X44" s="55" t="str">
        <f>IF(P44="-","-",R44-((P44-Q44)*10))</f>
        <v>-</v>
      </c>
      <c r="Z44" s="135" t="s">
        <v>290</v>
      </c>
      <c r="AA44" s="143" t="s">
        <v>34</v>
      </c>
      <c r="AB44" s="115">
        <v>1</v>
      </c>
      <c r="AC44" s="116">
        <v>1</v>
      </c>
      <c r="AD44" s="116">
        <v>0</v>
      </c>
      <c r="AE44" s="116">
        <v>13</v>
      </c>
      <c r="AF44" s="116">
        <v>0</v>
      </c>
      <c r="AG44" s="117" t="s">
        <v>39</v>
      </c>
      <c r="AH44" s="117">
        <v>13</v>
      </c>
      <c r="AI44" s="118" t="s">
        <v>39</v>
      </c>
      <c r="AJ44" s="119"/>
      <c r="AK44" s="67">
        <v>1</v>
      </c>
      <c r="AL44" s="52">
        <v>0</v>
      </c>
      <c r="AM44" s="52">
        <v>13</v>
      </c>
      <c r="AN44" s="52">
        <v>0</v>
      </c>
      <c r="AO44" s="73"/>
      <c r="AP44" s="120">
        <f>(AF44*20)-(AE44/5)</f>
        <v>-2.6</v>
      </c>
      <c r="AR44" s="135" t="s">
        <v>290</v>
      </c>
      <c r="AS44" s="143" t="s">
        <v>34</v>
      </c>
      <c r="AT44" s="115"/>
      <c r="AU44" s="115"/>
      <c r="AV44" s="115"/>
      <c r="AX44" s="144" t="str">
        <f>IF(AND(AT44="",AU44="",AV44=""),"-",AT44*8)</f>
        <v>-</v>
      </c>
    </row>
    <row r="45" spans="1:50" ht="13.5" customHeight="1">
      <c r="A45" s="23"/>
      <c r="B45" s="172">
        <f t="shared" si="0"/>
        <v>43</v>
      </c>
      <c r="C45" s="135" t="s">
        <v>47</v>
      </c>
      <c r="D45" s="143" t="s">
        <v>34</v>
      </c>
      <c r="E45" s="67">
        <f>IF(O45="","-",O45)</f>
        <v>4</v>
      </c>
      <c r="F45" s="67">
        <f>IF(X45="","-",X45)</f>
        <v>-6</v>
      </c>
      <c r="G45" s="67">
        <f>IF(AP45="","-",AP45)</f>
        <v>0</v>
      </c>
      <c r="H45" s="67" t="str">
        <f>IF(AX45="","-",AX45)</f>
        <v>-</v>
      </c>
      <c r="I45" s="81"/>
      <c r="J45" s="57">
        <f>(IF(AND(F45="-",G45="-",H45="-"),"-",SUM(F45:H45)))</f>
        <v>-6</v>
      </c>
      <c r="L45" s="73"/>
      <c r="M45" s="135" t="s">
        <v>47</v>
      </c>
      <c r="N45" s="143" t="s">
        <v>34</v>
      </c>
      <c r="O45" s="115">
        <v>4</v>
      </c>
      <c r="P45" s="52">
        <v>4</v>
      </c>
      <c r="Q45" s="52">
        <v>1</v>
      </c>
      <c r="R45" s="52">
        <v>24</v>
      </c>
      <c r="S45" s="53">
        <v>9</v>
      </c>
      <c r="T45" s="52"/>
      <c r="U45" s="54">
        <v>8</v>
      </c>
      <c r="V45" s="52" t="s">
        <v>184</v>
      </c>
      <c r="W45" s="29"/>
      <c r="X45" s="55">
        <f>IF(P45="-","-",R45-((P45-Q45)*10))</f>
        <v>-6</v>
      </c>
      <c r="Z45" s="135" t="s">
        <v>47</v>
      </c>
      <c r="AA45" s="179" t="s">
        <v>34</v>
      </c>
      <c r="AB45" s="115">
        <v>4</v>
      </c>
      <c r="AC45" s="116"/>
      <c r="AD45" s="116"/>
      <c r="AE45" s="116"/>
      <c r="AF45" s="116"/>
      <c r="AG45" s="117"/>
      <c r="AH45" s="117"/>
      <c r="AI45" s="118"/>
      <c r="AJ45" s="119"/>
      <c r="AK45" s="56"/>
      <c r="AL45" s="52"/>
      <c r="AM45" s="52"/>
      <c r="AN45" s="52"/>
      <c r="AO45" s="73"/>
      <c r="AP45" s="120">
        <f>(AF45*20)-(AE45/5)</f>
        <v>0</v>
      </c>
      <c r="AR45" s="135" t="s">
        <v>47</v>
      </c>
      <c r="AS45" s="143" t="s">
        <v>34</v>
      </c>
      <c r="AT45" s="115" t="s">
        <v>184</v>
      </c>
      <c r="AU45" s="115" t="s">
        <v>184</v>
      </c>
      <c r="AV45" s="115" t="s">
        <v>184</v>
      </c>
      <c r="AX45" s="144" t="str">
        <f>IF(AND(AT45="",AU45="",AV45=""),"-",AT45*8)</f>
        <v>-</v>
      </c>
    </row>
    <row r="46" spans="1:50" ht="13.5" customHeight="1">
      <c r="A46" s="23"/>
      <c r="B46" s="172">
        <f t="shared" si="0"/>
        <v>44</v>
      </c>
      <c r="C46" s="135" t="s">
        <v>174</v>
      </c>
      <c r="D46" s="227"/>
      <c r="E46" s="67">
        <f>IF(O46="","-",O46)</f>
        <v>1</v>
      </c>
      <c r="F46" s="67" t="str">
        <f>IF(X46="","-",X46)</f>
        <v>-</v>
      </c>
      <c r="G46" s="67">
        <f>IF(AP46="","-",AP46)</f>
        <v>-6.2</v>
      </c>
      <c r="H46" s="67" t="str">
        <f>IF(AX46="","-",AX46)</f>
        <v>-</v>
      </c>
      <c r="I46" s="81"/>
      <c r="J46" s="57">
        <f>(IF(AND(F46="-",G46="-",H46="-"),"-",SUM(F46:H46)))</f>
        <v>-6.2</v>
      </c>
      <c r="L46" s="73"/>
      <c r="M46" s="135" t="s">
        <v>174</v>
      </c>
      <c r="N46" s="227"/>
      <c r="O46" s="115">
        <v>1</v>
      </c>
      <c r="P46" s="52" t="s">
        <v>39</v>
      </c>
      <c r="Q46" s="52" t="s">
        <v>39</v>
      </c>
      <c r="R46" s="52" t="s">
        <v>39</v>
      </c>
      <c r="S46" s="53" t="s">
        <v>39</v>
      </c>
      <c r="T46" s="52"/>
      <c r="U46" s="54" t="s">
        <v>39</v>
      </c>
      <c r="V46" s="52" t="e">
        <v>#VALUE!</v>
      </c>
      <c r="W46" s="29"/>
      <c r="X46" s="55" t="str">
        <f>IF(P46="-","-",R46-((P46-Q46)*10))</f>
        <v>-</v>
      </c>
      <c r="Z46" s="135" t="s">
        <v>174</v>
      </c>
      <c r="AA46" s="227"/>
      <c r="AB46" s="115">
        <v>1</v>
      </c>
      <c r="AC46" s="116">
        <v>5</v>
      </c>
      <c r="AD46" s="116">
        <v>0</v>
      </c>
      <c r="AE46" s="116">
        <v>31</v>
      </c>
      <c r="AF46" s="116">
        <v>0</v>
      </c>
      <c r="AG46" s="117" t="s">
        <v>39</v>
      </c>
      <c r="AH46" s="117">
        <v>6.2</v>
      </c>
      <c r="AI46" s="118" t="s">
        <v>39</v>
      </c>
      <c r="AJ46" s="119"/>
      <c r="AK46" s="67">
        <v>5</v>
      </c>
      <c r="AL46" s="52">
        <v>0</v>
      </c>
      <c r="AM46" s="52">
        <v>31</v>
      </c>
      <c r="AN46" s="52">
        <v>0</v>
      </c>
      <c r="AO46" s="73"/>
      <c r="AP46" s="120">
        <f>(AF46*20)-(AE46/5)</f>
        <v>-6.2</v>
      </c>
      <c r="AR46" s="135" t="s">
        <v>174</v>
      </c>
      <c r="AS46" s="227"/>
      <c r="AT46" s="115" t="s">
        <v>184</v>
      </c>
      <c r="AU46" s="115" t="s">
        <v>184</v>
      </c>
      <c r="AV46" s="115" t="s">
        <v>184</v>
      </c>
      <c r="AX46" s="144" t="str">
        <f>IF(AND(AT46="",AU46="",AV46=""),"-",AT46*8)</f>
        <v>-</v>
      </c>
    </row>
    <row r="47" spans="1:50" ht="13.5" customHeight="1">
      <c r="A47" s="23"/>
      <c r="B47" s="172">
        <f t="shared" si="0"/>
        <v>45</v>
      </c>
      <c r="C47" s="135" t="s">
        <v>163</v>
      </c>
      <c r="D47" s="179"/>
      <c r="E47" s="67">
        <f>IF(O47="","-",O47)</f>
        <v>2</v>
      </c>
      <c r="F47" s="67">
        <f>IF(X47="","-",X47)</f>
        <v>-1</v>
      </c>
      <c r="G47" s="67">
        <f>IF(AP47="","-",AP47)</f>
        <v>-8.8</v>
      </c>
      <c r="H47" s="67" t="str">
        <f>IF(AX47="","-",AX47)</f>
        <v>-</v>
      </c>
      <c r="I47" s="81"/>
      <c r="J47" s="57">
        <f>(IF(AND(F47="-",G47="-",H47="-"),"-",SUM(F47:H47)))</f>
        <v>-9.8</v>
      </c>
      <c r="K47" s="68"/>
      <c r="L47" s="73"/>
      <c r="M47" s="135" t="s">
        <v>163</v>
      </c>
      <c r="N47" s="179"/>
      <c r="O47" s="115">
        <v>2</v>
      </c>
      <c r="P47" s="52">
        <v>1</v>
      </c>
      <c r="Q47" s="52">
        <v>0</v>
      </c>
      <c r="R47" s="52">
        <v>9</v>
      </c>
      <c r="S47" s="53">
        <v>9</v>
      </c>
      <c r="T47" s="52"/>
      <c r="U47" s="54">
        <v>9</v>
      </c>
      <c r="V47" s="52" t="s">
        <v>184</v>
      </c>
      <c r="W47" s="29"/>
      <c r="X47" s="55">
        <f>IF(P47="-","-",R47-((P47-Q47)*10))</f>
        <v>-1</v>
      </c>
      <c r="Z47" s="135" t="s">
        <v>163</v>
      </c>
      <c r="AA47" s="143"/>
      <c r="AB47" s="115">
        <v>2</v>
      </c>
      <c r="AC47" s="116">
        <v>7</v>
      </c>
      <c r="AD47" s="116">
        <v>0</v>
      </c>
      <c r="AE47" s="116">
        <v>44</v>
      </c>
      <c r="AF47" s="116">
        <v>0</v>
      </c>
      <c r="AG47" s="117" t="s">
        <v>39</v>
      </c>
      <c r="AH47" s="117">
        <v>6.285714285714286</v>
      </c>
      <c r="AI47" s="118" t="s">
        <v>39</v>
      </c>
      <c r="AJ47" s="119"/>
      <c r="AK47" s="56">
        <v>7</v>
      </c>
      <c r="AL47" s="52">
        <v>0</v>
      </c>
      <c r="AM47" s="52">
        <v>44</v>
      </c>
      <c r="AN47" s="52">
        <v>0</v>
      </c>
      <c r="AO47" s="73"/>
      <c r="AP47" s="120">
        <f>(AF47*20)-(AE47/5)</f>
        <v>-8.8</v>
      </c>
      <c r="AR47" s="135" t="s">
        <v>163</v>
      </c>
      <c r="AS47" s="179"/>
      <c r="AT47" s="115" t="s">
        <v>184</v>
      </c>
      <c r="AU47" s="115" t="s">
        <v>184</v>
      </c>
      <c r="AV47" s="115" t="s">
        <v>184</v>
      </c>
      <c r="AX47" s="144" t="str">
        <f>IF(AND(AT47="",AU47="",AV47=""),"-",AT47*8)</f>
        <v>-</v>
      </c>
    </row>
    <row r="48" spans="1:50" ht="13.5" customHeight="1">
      <c r="A48" s="23"/>
      <c r="B48" s="172">
        <f t="shared" si="0"/>
        <v>46</v>
      </c>
      <c r="C48" s="135" t="s">
        <v>180</v>
      </c>
      <c r="D48" s="227"/>
      <c r="E48" s="67">
        <f>IF(O48="","-",O48)</f>
        <v>1</v>
      </c>
      <c r="F48" s="67">
        <f>IF(X48="","-",X48)</f>
        <v>-10</v>
      </c>
      <c r="G48" s="67">
        <f>IF(AP48="","-",AP48)</f>
        <v>0</v>
      </c>
      <c r="H48" s="67" t="str">
        <f>IF(AX48="","-",AX48)</f>
        <v>-</v>
      </c>
      <c r="I48" s="81"/>
      <c r="J48" s="57">
        <f>(IF(AND(F48="-",G48="-",H48="-"),"-",SUM(F48:H48)))</f>
        <v>-10</v>
      </c>
      <c r="K48" s="68"/>
      <c r="L48" s="73"/>
      <c r="M48" s="135" t="s">
        <v>180</v>
      </c>
      <c r="N48" s="227"/>
      <c r="O48" s="115">
        <v>1</v>
      </c>
      <c r="P48" s="52">
        <v>1</v>
      </c>
      <c r="Q48" s="52">
        <v>0</v>
      </c>
      <c r="R48" s="52">
        <v>0</v>
      </c>
      <c r="S48" s="53">
        <v>0</v>
      </c>
      <c r="T48" s="52"/>
      <c r="U48" s="54">
        <v>0</v>
      </c>
      <c r="V48" s="52" t="s">
        <v>184</v>
      </c>
      <c r="W48" s="29"/>
      <c r="X48" s="55">
        <f>IF(P48="-","-",R48-((P48-Q48)*10))</f>
        <v>-10</v>
      </c>
      <c r="Y48" s="23"/>
      <c r="Z48" s="135" t="s">
        <v>180</v>
      </c>
      <c r="AA48" s="227"/>
      <c r="AB48" s="115">
        <v>1</v>
      </c>
      <c r="AC48" s="116"/>
      <c r="AD48" s="116"/>
      <c r="AE48" s="116"/>
      <c r="AF48" s="116"/>
      <c r="AG48" s="117"/>
      <c r="AH48" s="117"/>
      <c r="AI48" s="118"/>
      <c r="AJ48" s="119"/>
      <c r="AK48" s="56"/>
      <c r="AL48" s="52"/>
      <c r="AM48" s="52"/>
      <c r="AN48" s="52"/>
      <c r="AO48" s="73"/>
      <c r="AP48" s="120">
        <f>(AF48*20)-(AE48/5)</f>
        <v>0</v>
      </c>
      <c r="AR48" s="135" t="s">
        <v>180</v>
      </c>
      <c r="AS48" s="227"/>
      <c r="AT48" s="115" t="s">
        <v>184</v>
      </c>
      <c r="AU48" s="115" t="s">
        <v>184</v>
      </c>
      <c r="AV48" s="115" t="s">
        <v>184</v>
      </c>
      <c r="AX48" s="144" t="str">
        <f>IF(AND(AT48="",AU48="",AV48=""),"-",AT48*8)</f>
        <v>-</v>
      </c>
    </row>
    <row r="49" spans="1:50" ht="13.5" customHeight="1">
      <c r="A49" s="23"/>
      <c r="B49" s="173">
        <f t="shared" si="0"/>
        <v>47</v>
      </c>
      <c r="C49" s="174" t="s">
        <v>177</v>
      </c>
      <c r="D49" s="230"/>
      <c r="E49" s="217">
        <f>IF(O49="","-",O49)</f>
        <v>1</v>
      </c>
      <c r="F49" s="217">
        <f>IF(X49="","-",X49)</f>
        <v>-8</v>
      </c>
      <c r="G49" s="217">
        <f>IF(AP49="","-",AP49)</f>
        <v>-7.2</v>
      </c>
      <c r="H49" s="217" t="str">
        <f>IF(AX49="","-",AX49)</f>
        <v>-</v>
      </c>
      <c r="I49" s="229"/>
      <c r="J49" s="218">
        <f>(IF(AND(F49="-",G49="-",H49="-"),"-",SUM(F49:H49)))</f>
        <v>-15.2</v>
      </c>
      <c r="L49" s="73"/>
      <c r="M49" s="135" t="s">
        <v>177</v>
      </c>
      <c r="N49" s="181"/>
      <c r="O49" s="226">
        <v>1</v>
      </c>
      <c r="P49" s="52">
        <v>1</v>
      </c>
      <c r="Q49" s="52">
        <v>0</v>
      </c>
      <c r="R49" s="52">
        <v>2</v>
      </c>
      <c r="S49" s="53">
        <v>2</v>
      </c>
      <c r="T49" s="52"/>
      <c r="U49" s="54">
        <v>2</v>
      </c>
      <c r="V49" s="52" t="s">
        <v>184</v>
      </c>
      <c r="W49" s="29"/>
      <c r="X49" s="55">
        <f>IF(P49="-","-",R49-((P49-Q49)*10))</f>
        <v>-8</v>
      </c>
      <c r="Z49" s="135" t="s">
        <v>177</v>
      </c>
      <c r="AA49" s="181"/>
      <c r="AB49" s="226">
        <v>1</v>
      </c>
      <c r="AC49" s="116">
        <v>9</v>
      </c>
      <c r="AD49" s="116">
        <v>1</v>
      </c>
      <c r="AE49" s="116">
        <v>36</v>
      </c>
      <c r="AF49" s="116">
        <v>0</v>
      </c>
      <c r="AG49" s="117" t="s">
        <v>39</v>
      </c>
      <c r="AH49" s="117">
        <v>4</v>
      </c>
      <c r="AI49" s="118" t="s">
        <v>39</v>
      </c>
      <c r="AJ49" s="119"/>
      <c r="AK49" s="67">
        <v>9</v>
      </c>
      <c r="AL49" s="52">
        <v>1</v>
      </c>
      <c r="AM49" s="52">
        <v>36</v>
      </c>
      <c r="AN49" s="52">
        <v>0</v>
      </c>
      <c r="AO49" s="73"/>
      <c r="AP49" s="120">
        <f>(AF49*20)-(AE49/5)</f>
        <v>-7.2</v>
      </c>
      <c r="AR49" s="135" t="s">
        <v>177</v>
      </c>
      <c r="AS49" s="181"/>
      <c r="AT49" s="115" t="s">
        <v>184</v>
      </c>
      <c r="AU49" s="115" t="s">
        <v>184</v>
      </c>
      <c r="AV49" s="115" t="s">
        <v>184</v>
      </c>
      <c r="AX49" s="144" t="str">
        <f>IF(AND(AT49="",AU49="",AV49=""),"-",AT49*8)</f>
        <v>-</v>
      </c>
    </row>
    <row r="50" spans="2:50" ht="13.5" customHeight="1">
      <c r="B50" s="69"/>
      <c r="C50" s="69"/>
      <c r="D50" s="69"/>
      <c r="E50" s="69"/>
      <c r="F50" s="69"/>
      <c r="G50" s="69"/>
      <c r="H50" s="69"/>
      <c r="I50" s="81"/>
      <c r="J50" s="69"/>
      <c r="L50" s="91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X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K50" s="208"/>
      <c r="AL50" s="208"/>
      <c r="AM50" s="208"/>
      <c r="AN50" s="208"/>
      <c r="AO50" s="69"/>
      <c r="AP50" s="208"/>
      <c r="AR50" s="208"/>
      <c r="AS50" s="208"/>
      <c r="AT50" s="208"/>
      <c r="AU50" s="208"/>
      <c r="AV50" s="208"/>
      <c r="AX50" s="208"/>
    </row>
    <row r="51" spans="2:19" ht="13.5" customHeight="1">
      <c r="B51" s="167" t="s">
        <v>100</v>
      </c>
      <c r="C51" s="209"/>
      <c r="D51" s="69"/>
      <c r="E51" s="77"/>
      <c r="F51" s="77"/>
      <c r="G51" s="77"/>
      <c r="H51" s="77"/>
      <c r="I51" s="77"/>
      <c r="J51" s="77"/>
      <c r="L51" s="91"/>
      <c r="M51" s="9"/>
      <c r="N51" s="9"/>
      <c r="O51" s="9"/>
      <c r="P51" s="9"/>
      <c r="Q51" s="9"/>
      <c r="R51" s="9"/>
      <c r="S51" s="9"/>
    </row>
    <row r="52" spans="2:19" ht="13.5" customHeight="1">
      <c r="B52" s="128" t="s">
        <v>107</v>
      </c>
      <c r="C52" s="128"/>
      <c r="D52" s="80"/>
      <c r="E52" s="81"/>
      <c r="F52" s="81"/>
      <c r="G52" s="81"/>
      <c r="H52" s="81"/>
      <c r="I52" s="81"/>
      <c r="J52" s="81"/>
      <c r="L52" s="91"/>
      <c r="M52" s="9"/>
      <c r="N52" s="9"/>
      <c r="O52" s="9"/>
      <c r="P52" s="9"/>
      <c r="Q52" s="9"/>
      <c r="R52" s="9"/>
      <c r="S52" s="9"/>
    </row>
    <row r="53" spans="2:13" ht="13.5" customHeight="1">
      <c r="B53" s="128" t="s">
        <v>116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2:10" ht="13.5" customHeight="1">
      <c r="B54" s="128" t="s">
        <v>108</v>
      </c>
      <c r="C54" s="128"/>
      <c r="D54" s="80"/>
      <c r="E54" s="81"/>
      <c r="F54" s="81"/>
      <c r="G54" s="81"/>
      <c r="H54" s="81"/>
      <c r="I54" s="81"/>
      <c r="J54" s="81"/>
    </row>
    <row r="55" spans="2:10" ht="13.5" customHeight="1">
      <c r="B55" s="128" t="s">
        <v>109</v>
      </c>
      <c r="C55" s="128"/>
      <c r="D55" s="80"/>
      <c r="E55" s="81"/>
      <c r="F55" s="81"/>
      <c r="G55" s="81"/>
      <c r="H55" s="81"/>
      <c r="I55" s="81"/>
      <c r="J55" s="81"/>
    </row>
    <row r="56" spans="2:10" ht="13.5" customHeight="1">
      <c r="B56" s="128" t="s">
        <v>110</v>
      </c>
      <c r="C56" s="128"/>
      <c r="D56" s="80"/>
      <c r="E56" s="81"/>
      <c r="F56" s="81"/>
      <c r="G56" s="81"/>
      <c r="H56" s="81"/>
      <c r="I56" s="81"/>
      <c r="J56" s="81"/>
    </row>
    <row r="57" spans="2:10" ht="13.5" customHeight="1">
      <c r="B57" s="128" t="s">
        <v>111</v>
      </c>
      <c r="C57" s="128"/>
      <c r="D57" s="80"/>
      <c r="E57" s="81"/>
      <c r="F57" s="81"/>
      <c r="G57" s="81"/>
      <c r="H57" s="81"/>
      <c r="I57" s="81"/>
      <c r="J57" s="81"/>
    </row>
    <row r="58" spans="2:10" ht="13.5" customHeight="1">
      <c r="B58" s="23"/>
      <c r="C58" s="81"/>
      <c r="D58" s="81"/>
      <c r="E58" s="81"/>
      <c r="F58" s="81"/>
      <c r="G58" s="81"/>
      <c r="H58" s="81"/>
      <c r="I58" s="81"/>
      <c r="J58" s="81"/>
    </row>
    <row r="59" spans="2:10" ht="13.5" customHeight="1">
      <c r="B59" s="354" t="s">
        <v>103</v>
      </c>
      <c r="C59" s="354"/>
      <c r="D59" s="354"/>
      <c r="E59" s="354"/>
      <c r="F59" s="354"/>
      <c r="G59" s="354"/>
      <c r="H59" s="354"/>
      <c r="I59" s="354"/>
      <c r="J59" s="354"/>
    </row>
    <row r="60" spans="2:10" ht="12.75">
      <c r="B60" s="211" t="s">
        <v>118</v>
      </c>
      <c r="C60" s="69"/>
      <c r="D60" s="69"/>
      <c r="E60" s="69"/>
      <c r="F60" s="69"/>
      <c r="G60" s="69"/>
      <c r="H60" s="69"/>
      <c r="I60" s="69"/>
      <c r="J60" s="69"/>
    </row>
    <row r="61" spans="2:10" ht="12.75">
      <c r="B61" s="210"/>
      <c r="C61" s="80"/>
      <c r="D61" s="80"/>
      <c r="E61" s="80"/>
      <c r="F61" s="80"/>
      <c r="G61" s="80"/>
      <c r="H61" s="80"/>
      <c r="I61" s="80"/>
      <c r="J61" s="80"/>
    </row>
    <row r="62" spans="2:10" ht="12.75">
      <c r="B62" s="80"/>
      <c r="C62" s="80"/>
      <c r="D62" s="80"/>
      <c r="E62" s="80"/>
      <c r="F62" s="80"/>
      <c r="G62" s="80"/>
      <c r="H62" s="80"/>
      <c r="I62" s="80"/>
      <c r="J62" s="80"/>
    </row>
    <row r="63" spans="2:10" ht="12.75">
      <c r="B63" s="80"/>
      <c r="C63" s="80"/>
      <c r="D63" s="80"/>
      <c r="E63" s="80"/>
      <c r="F63" s="80"/>
      <c r="G63" s="80"/>
      <c r="H63" s="80"/>
      <c r="I63" s="80"/>
      <c r="J63" s="80"/>
    </row>
    <row r="64" spans="2:10" ht="12.75">
      <c r="B64" s="80"/>
      <c r="C64" s="80"/>
      <c r="D64" s="80"/>
      <c r="E64" s="80"/>
      <c r="F64" s="80"/>
      <c r="G64" s="80"/>
      <c r="H64" s="80"/>
      <c r="I64" s="80"/>
      <c r="J64" s="80"/>
    </row>
    <row r="178" spans="1:10" ht="12.75">
      <c r="A178" s="23"/>
      <c r="B178" s="206"/>
      <c r="C178" s="206"/>
      <c r="D178" s="206"/>
      <c r="E178" s="206"/>
      <c r="F178" s="206"/>
      <c r="G178" s="206"/>
      <c r="H178" s="206"/>
      <c r="J178" s="206"/>
    </row>
    <row r="179" spans="1:10" ht="12.75">
      <c r="A179" s="23"/>
      <c r="B179" s="172" t="e">
        <f>#REF!+1</f>
        <v>#REF!</v>
      </c>
      <c r="C179" s="16" t="s">
        <v>81</v>
      </c>
      <c r="D179" s="51" t="s">
        <v>38</v>
      </c>
      <c r="E179" s="52">
        <v>9</v>
      </c>
      <c r="F179" s="115">
        <v>24</v>
      </c>
      <c r="G179" s="67">
        <v>47.8</v>
      </c>
      <c r="H179" s="115">
        <v>8</v>
      </c>
      <c r="I179" s="9"/>
      <c r="J179" s="57">
        <f>SUM(F179:H179)</f>
        <v>79.8</v>
      </c>
    </row>
    <row r="180" spans="1:10" ht="12.75">
      <c r="A180" s="23"/>
      <c r="B180" s="172" t="e">
        <f>B179+1</f>
        <v>#REF!</v>
      </c>
      <c r="C180" s="16" t="s">
        <v>36</v>
      </c>
      <c r="D180" s="51" t="s">
        <v>35</v>
      </c>
      <c r="E180" s="52">
        <v>9</v>
      </c>
      <c r="F180" s="115">
        <v>71</v>
      </c>
      <c r="G180" s="67" t="s">
        <v>39</v>
      </c>
      <c r="H180" s="115" t="s">
        <v>39</v>
      </c>
      <c r="I180" s="9"/>
      <c r="J180" s="57">
        <f>SUM(F180:H180)</f>
        <v>71</v>
      </c>
    </row>
    <row r="181" spans="2:10" ht="12.75">
      <c r="B181" s="172" t="e">
        <f>B180+1</f>
        <v>#REF!</v>
      </c>
      <c r="C181" s="16" t="s">
        <v>47</v>
      </c>
      <c r="D181" s="51" t="s">
        <v>34</v>
      </c>
      <c r="E181" s="52">
        <v>12</v>
      </c>
      <c r="F181" s="207">
        <v>21</v>
      </c>
      <c r="G181" s="67" t="s">
        <v>39</v>
      </c>
      <c r="H181" s="115" t="s">
        <v>39</v>
      </c>
      <c r="J181" s="57">
        <f>SUM(F181:H181)</f>
        <v>21</v>
      </c>
    </row>
    <row r="182" spans="2:10" ht="12.75">
      <c r="B182" s="205"/>
      <c r="C182" s="205"/>
      <c r="D182" s="205"/>
      <c r="E182" s="205"/>
      <c r="F182" s="205"/>
      <c r="G182" s="205"/>
      <c r="H182" s="205"/>
      <c r="J182" s="205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3" spans="2:10" ht="12.75">
      <c r="B243" s="206"/>
      <c r="C243" s="206"/>
      <c r="D243" s="206"/>
      <c r="E243" s="206"/>
      <c r="F243" s="206"/>
      <c r="G243" s="206"/>
      <c r="H243" s="206"/>
      <c r="J243" s="206"/>
    </row>
    <row r="244" spans="2:10" ht="12.75">
      <c r="B244" s="9"/>
      <c r="C244" s="9"/>
      <c r="D244" s="9"/>
      <c r="E244" s="9"/>
      <c r="F244" s="9"/>
      <c r="G244" s="9"/>
      <c r="H244" s="9"/>
      <c r="I244" s="9"/>
      <c r="J244" s="9"/>
    </row>
  </sheetData>
  <mergeCells count="2">
    <mergeCell ref="B59:J59"/>
    <mergeCell ref="C2:D2"/>
  </mergeCells>
  <conditionalFormatting sqref="B2">
    <cfRule type="expression" priority="1" dxfId="0" stopIfTrue="1">
      <formula>E3&lt;5</formula>
    </cfRule>
  </conditionalFormatting>
  <printOptions/>
  <pageMargins left="0.75" right="0.75" top="1" bottom="1" header="0.5" footer="0.5"/>
  <pageSetup orientation="portrait" paperSize="9" r:id="rId1"/>
  <ignoredErrors>
    <ignoredError sqref="AY58:IV58 AQ58 AP62 Z62:AN62 AR62:AX62 A58 K58:V58 W58:Y58 C2 B59" formula="1"/>
    <ignoredError sqref="AR63:AX65536 B1:B2 C1 C54:J59 AQ1:AQ2 A1:A9 Z51:AI52 AJ50:AJ52 AK51:AN52 Z63:AN65536 AR51:AV52 AW50:AW52 AX51:AX52 AY1:IV9 B62:C65536 A50:A57 AY59:IV65536 B51 W50:W53 AQ50:AQ57 A44 X51:X53 AY50:IV57 AY12:IV13 B58 Y50:Y53 N51:V53 M51:M52 A12:A13 AP63:AP65536 K54:Y57 I1 AY44:IV44 I51:J52 K50:L52 C50:H52 D1:H2 J1:L2 Z53:AN61 A59:A65536 AP51:AP61 K59:Y59 AR53:AX61 AQ59:AQ65536 D60:Y6553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Werren</dc:creator>
  <cp:keywords/>
  <dc:description/>
  <cp:lastModifiedBy>Steve Werren</cp:lastModifiedBy>
  <dcterms:created xsi:type="dcterms:W3CDTF">2013-05-14T22:39:40Z</dcterms:created>
  <dcterms:modified xsi:type="dcterms:W3CDTF">2013-06-28T21:21:35Z</dcterms:modified>
  <cp:category/>
  <cp:version/>
  <cp:contentType/>
  <cp:contentStatus/>
</cp:coreProperties>
</file>