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8445" tabRatio="851" activeTab="0"/>
  </bookViews>
  <sheets>
    <sheet name="Fixtures" sheetId="1" r:id="rId1"/>
    <sheet name="Results" sheetId="2" r:id="rId2"/>
    <sheet name="Batting" sheetId="3" r:id="rId3"/>
    <sheet name="Bowling" sheetId="4" r:id="rId4"/>
    <sheet name="Fielding" sheetId="5" r:id="rId5"/>
    <sheet name="Partnerships" sheetId="6" r:id="rId6"/>
    <sheet name="NACA" sheetId="7" r:id="rId7"/>
    <sheet name="Club Champion" sheetId="8" r:id="rId8"/>
  </sheets>
  <definedNames/>
  <calcPr fullCalcOnLoad="1"/>
</workbook>
</file>

<file path=xl/sharedStrings.xml><?xml version="1.0" encoding="utf-8"?>
<sst xmlns="http://schemas.openxmlformats.org/spreadsheetml/2006/main" count="2116" uniqueCount="455">
  <si>
    <t>Date</t>
  </si>
  <si>
    <t>Opponent</t>
  </si>
  <si>
    <t>Time</t>
  </si>
  <si>
    <t>Match</t>
  </si>
  <si>
    <t>Result</t>
  </si>
  <si>
    <t>Sun 28 Apr</t>
  </si>
  <si>
    <t>Highgate</t>
  </si>
  <si>
    <t>1.30 pm</t>
  </si>
  <si>
    <t>40 overs a side</t>
  </si>
  <si>
    <t>Win</t>
  </si>
  <si>
    <t>Scorecard</t>
  </si>
  <si>
    <t>Match Report</t>
  </si>
  <si>
    <t>Sun 05 May</t>
  </si>
  <si>
    <t>Harrow St. Mary's</t>
  </si>
  <si>
    <t>Sun 12 May</t>
  </si>
  <si>
    <t>Hampton Wick</t>
  </si>
  <si>
    <t>2.00 pm</t>
  </si>
  <si>
    <t>Sun 19 May</t>
  </si>
  <si>
    <t>Northwood</t>
  </si>
  <si>
    <t>Sun 26 May</t>
  </si>
  <si>
    <t>Kew</t>
  </si>
  <si>
    <t>Sun 02 Jun</t>
  </si>
  <si>
    <t>Sun 09 Jun</t>
  </si>
  <si>
    <t>Hampstead</t>
  </si>
  <si>
    <t>Sun 16 Jun</t>
  </si>
  <si>
    <t>Harrow Weald</t>
  </si>
  <si>
    <t>Sun 23 Jun</t>
  </si>
  <si>
    <t>British Airways</t>
  </si>
  <si>
    <t>Sun 30 Jun</t>
  </si>
  <si>
    <t>Acton</t>
  </si>
  <si>
    <t>Sun 07 Jul</t>
  </si>
  <si>
    <t>Barnes</t>
  </si>
  <si>
    <t>Sun 14  Jul</t>
  </si>
  <si>
    <t>Teddington</t>
  </si>
  <si>
    <t>Sun 21 Jul</t>
  </si>
  <si>
    <t>Sun 28 Jul</t>
  </si>
  <si>
    <t>Sun 04 Aug</t>
  </si>
  <si>
    <t>Wembley</t>
  </si>
  <si>
    <t>Sun 11 Aug</t>
  </si>
  <si>
    <t>Sat 17 Aug</t>
  </si>
  <si>
    <t>12.00 pm</t>
  </si>
  <si>
    <t>Sun 18 Aug</t>
  </si>
  <si>
    <t>Mon 26 Aug</t>
  </si>
  <si>
    <t>Shepperton</t>
  </si>
  <si>
    <t>Sun 01 Sep</t>
  </si>
  <si>
    <t>Hillingdon Manor</t>
  </si>
  <si>
    <t>12.30 pm</t>
  </si>
  <si>
    <t>Events</t>
  </si>
  <si>
    <t>Golf Day, West Middlesex Golf Club</t>
  </si>
  <si>
    <t>Nepo Day at Ascot Races</t>
  </si>
  <si>
    <t>11 - 14 July</t>
  </si>
  <si>
    <t>Legends Golf Tour, Devon</t>
  </si>
  <si>
    <t>17 - 18 Aug</t>
  </si>
  <si>
    <t>Oxford Tour (ISIS Trophy)</t>
  </si>
  <si>
    <t>Nepo Friday at the Oval Test (Eng v Aus)</t>
  </si>
  <si>
    <t>Nepotists</t>
  </si>
  <si>
    <t>344-8</t>
  </si>
  <si>
    <t>(40 overs)</t>
  </si>
  <si>
    <t>(21.2 overs)</t>
  </si>
  <si>
    <t>Batting</t>
  </si>
  <si>
    <t>Bowling</t>
  </si>
  <si>
    <t>Hoar</t>
  </si>
  <si>
    <t>Khan</t>
  </si>
  <si>
    <t>4-13 (4.2 ov)</t>
  </si>
  <si>
    <t>Agre</t>
  </si>
  <si>
    <t>Sparrow</t>
  </si>
  <si>
    <t>2-5   (3 ov)</t>
  </si>
  <si>
    <t>Sharma</t>
  </si>
  <si>
    <t>Culley</t>
  </si>
  <si>
    <t>2-10 (6 ov)</t>
  </si>
  <si>
    <t>NACA</t>
  </si>
  <si>
    <t>353-6</t>
  </si>
  <si>
    <t>(39.2 overs)</t>
  </si>
  <si>
    <t>3-25 (6 ov)</t>
  </si>
  <si>
    <t>Thacker</t>
  </si>
  <si>
    <t>Stout</t>
  </si>
  <si>
    <t>2-27 (6 ov)</t>
  </si>
  <si>
    <t>Nagre</t>
  </si>
  <si>
    <t>2-31 (8 ov)</t>
  </si>
  <si>
    <t>152-8</t>
  </si>
  <si>
    <t>158-5</t>
  </si>
  <si>
    <t>(28.2 overs)</t>
  </si>
  <si>
    <t>2-18 (5 ov)</t>
  </si>
  <si>
    <t>McCubbin</t>
  </si>
  <si>
    <t>Schwim</t>
  </si>
  <si>
    <t>2-28 (8 ov)</t>
  </si>
  <si>
    <t>28 no</t>
  </si>
  <si>
    <t>2-48 (8 ov)</t>
  </si>
  <si>
    <t>Waterman 2, Schwim, Culley, Werren (1/1/-)</t>
  </si>
  <si>
    <t>McCubbin, Khan, Thacker, Culley, Werren (1/1/-)</t>
  </si>
  <si>
    <t>Catches/Stumpings/Run Outs:  (2/1/1)</t>
  </si>
  <si>
    <t>Stout, McCubbin, Werren (-/1/-), Schwim (-/-/1)</t>
  </si>
  <si>
    <t>Performance Pt</t>
  </si>
  <si>
    <t>Club</t>
  </si>
  <si>
    <t>Career Batting</t>
  </si>
  <si>
    <t xml:space="preserve"> </t>
  </si>
  <si>
    <t>Skipper</t>
  </si>
  <si>
    <t>BATTING</t>
  </si>
  <si>
    <t>Pl</t>
  </si>
  <si>
    <t>Inn</t>
  </si>
  <si>
    <t xml:space="preserve">N.O. </t>
  </si>
  <si>
    <t>Run</t>
  </si>
  <si>
    <t>HS</t>
  </si>
  <si>
    <t>Ave</t>
  </si>
  <si>
    <t>Champ</t>
  </si>
  <si>
    <t>Pts</t>
  </si>
  <si>
    <t>Evaluate</t>
  </si>
  <si>
    <t>HOAR, Carl</t>
  </si>
  <si>
    <t xml:space="preserve"> (ENG)</t>
  </si>
  <si>
    <t>NAGRE, Ashish</t>
  </si>
  <si>
    <t xml:space="preserve"> (IND)</t>
  </si>
  <si>
    <t>KHAN, Shahna</t>
  </si>
  <si>
    <t>SHARMA, Sandip</t>
  </si>
  <si>
    <t>no</t>
  </si>
  <si>
    <t>THACKER, Nilesh</t>
  </si>
  <si>
    <t>SCHWIM, Brett</t>
  </si>
  <si>
    <t xml:space="preserve"> (ZIM)</t>
  </si>
  <si>
    <t>dnb</t>
  </si>
  <si>
    <t>McCUBBIN, Paul</t>
  </si>
  <si>
    <t xml:space="preserve"> (AUS)</t>
  </si>
  <si>
    <t>STOUT, Mick</t>
  </si>
  <si>
    <t>WATERMAN, Damien</t>
  </si>
  <si>
    <t>-</t>
  </si>
  <si>
    <t>SPARROW, Luke</t>
  </si>
  <si>
    <t>CULLEY, James</t>
  </si>
  <si>
    <t xml:space="preserve"> (NZ)</t>
  </si>
  <si>
    <t>WERREN, Steve</t>
  </si>
  <si>
    <t>Batting Averages Qualification</t>
  </si>
  <si>
    <t>1) Dismissed 5 times</t>
  </si>
  <si>
    <t>2) Have scored at least 200 runs and been to the crease 5 times (This includes 'not outs')</t>
  </si>
  <si>
    <t>Club Champion - Batting</t>
  </si>
  <si>
    <t>5 pts    Batting average is 40 runs or more</t>
  </si>
  <si>
    <t>4 pts    Batting average  is between 30 and 40 runs</t>
  </si>
  <si>
    <t>3 pts    Batting average is between 20 and 30 runs</t>
  </si>
  <si>
    <t>2 pt      Batting average is between 10 and 20 runs</t>
  </si>
  <si>
    <t>1 pt      Batting average is less than 10 runs</t>
  </si>
  <si>
    <t>ALSO BATTED</t>
  </si>
  <si>
    <t>HARDY, Tim</t>
  </si>
  <si>
    <t>NAIDU, Nilesh</t>
  </si>
  <si>
    <t>ELLEGARD, Chris</t>
  </si>
  <si>
    <t>Performance Pts</t>
  </si>
  <si>
    <t>O/W</t>
  </si>
  <si>
    <t>R/O</t>
  </si>
  <si>
    <t>R/W</t>
  </si>
  <si>
    <t xml:space="preserve">    Best figures</t>
  </si>
  <si>
    <t>Career Bowling</t>
  </si>
  <si>
    <t>4 Year Total</t>
  </si>
  <si>
    <t>BOWLING</t>
  </si>
  <si>
    <t>Ov</t>
  </si>
  <si>
    <t>M</t>
  </si>
  <si>
    <t>Wk</t>
  </si>
  <si>
    <t>S.R.</t>
  </si>
  <si>
    <t>Econ</t>
  </si>
  <si>
    <t>R</t>
  </si>
  <si>
    <t>2</t>
  </si>
  <si>
    <t>Bowling Averages Qualification</t>
  </si>
  <si>
    <t>1) Bowled 30 overs</t>
  </si>
  <si>
    <r>
      <t xml:space="preserve">           </t>
    </r>
    <r>
      <rPr>
        <u val="single"/>
        <sz val="10"/>
        <rFont val="Times New Roman"/>
        <family val="1"/>
      </rPr>
      <t>and</t>
    </r>
  </si>
  <si>
    <t>2) Bowled in at least 5 matches</t>
  </si>
  <si>
    <t>Club Champion - Bowling</t>
  </si>
  <si>
    <t xml:space="preserve">Bowling points are based equally on your bowling average (runs per wicket) and economy rate (runs per over), </t>
  </si>
  <si>
    <t>then divided by 2 to give a final ranking out of 5.</t>
  </si>
  <si>
    <t> Average</t>
  </si>
  <si>
    <t> 5 pts    Bowling average is less than 15 runs per over</t>
  </si>
  <si>
    <t> 4 pts    Bowling average is between 15 and 20 runs per over</t>
  </si>
  <si>
    <t> 3 pts    Bowling average is between 20 and 25 runs per over</t>
  </si>
  <si>
    <t> 2 pts    Bowling average is between 25 and 30 runs per over</t>
  </si>
  <si>
    <t> 1 pt      Bowling average is more than 30 runs per over</t>
  </si>
  <si>
    <t> Economy</t>
  </si>
  <si>
    <t> 5 pts    Economy rate is less than 4.5 runs per over</t>
  </si>
  <si>
    <t> 4 pts    Economy rate is between 4.5 and 5.0 runs per over</t>
  </si>
  <si>
    <t> 3 pts    Economy rate is between 5.0 and 5.5 runs per over</t>
  </si>
  <si>
    <t> 2 pts    Economy rate is between 5.5 and 6.0 runs per over</t>
  </si>
  <si>
    <t> 1 pt      Economy rate is more than 6 runs per over</t>
  </si>
  <si>
    <t>Selection Pts</t>
  </si>
  <si>
    <t>ALSO BOWLED</t>
  </si>
  <si>
    <t>ATKINSON, Dale</t>
  </si>
  <si>
    <t>GOUNDAR, Krishneel</t>
  </si>
  <si>
    <t>3</t>
  </si>
  <si>
    <t>ROBINSON, Mark</t>
  </si>
  <si>
    <t>DALE, Colin</t>
  </si>
  <si>
    <t>WETHERALL, Tim</t>
  </si>
  <si>
    <t>ANDREW, Rik</t>
  </si>
  <si>
    <t>FORD, Terrence</t>
  </si>
  <si>
    <t>MONK, Andrew</t>
  </si>
  <si>
    <t>PREBBLE, Tom</t>
  </si>
  <si>
    <t>1</t>
  </si>
  <si>
    <t>VORA, Kunal</t>
  </si>
  <si>
    <t>GAMBLE, Nick</t>
  </si>
  <si>
    <t>GREENING, Ed</t>
  </si>
  <si>
    <t xml:space="preserve"> (WAL)</t>
  </si>
  <si>
    <t>JONES, Robert</t>
  </si>
  <si>
    <t>4</t>
  </si>
  <si>
    <t>FIELDING</t>
  </si>
  <si>
    <t>Ct</t>
  </si>
  <si>
    <t>St</t>
  </si>
  <si>
    <t>RO</t>
  </si>
  <si>
    <t>WERREN, Steve (w/k)</t>
  </si>
  <si>
    <t xml:space="preserve">TOTAL </t>
  </si>
  <si>
    <t>Club Champion - Fielding</t>
  </si>
  <si>
    <t>12 pts: Stumping</t>
  </si>
  <si>
    <t xml:space="preserve">  8 pts: Catch</t>
  </si>
  <si>
    <t xml:space="preserve">  8 pts: Run Out (Thrower)</t>
  </si>
  <si>
    <t xml:space="preserve">  4 pts: Shared Run Out</t>
  </si>
  <si>
    <t>PARTNERSHIPS - SEASON BEST</t>
  </si>
  <si>
    <t>Wkt</t>
  </si>
  <si>
    <t>Runs</t>
  </si>
  <si>
    <t>Batsmen</t>
  </si>
  <si>
    <t>Opposition</t>
  </si>
  <si>
    <t>Carl Hoar (33)</t>
  </si>
  <si>
    <t>Nilesh Thacker (66)</t>
  </si>
  <si>
    <t>Carl Hoar (121)</t>
  </si>
  <si>
    <t>Ashish Nagre (121)</t>
  </si>
  <si>
    <t>Damien Waterman (14*)</t>
  </si>
  <si>
    <t>Lukey Sparrow (12)</t>
  </si>
  <si>
    <t>Bat Pts</t>
  </si>
  <si>
    <t>Bwl Pts</t>
  </si>
  <si>
    <t>Fld Pts</t>
  </si>
  <si>
    <t>Total</t>
  </si>
  <si>
    <t>Points</t>
  </si>
  <si>
    <t>Performance Points</t>
  </si>
  <si>
    <t xml:space="preserve">                    or</t>
  </si>
  <si>
    <t>150-3</t>
  </si>
  <si>
    <t>(31.3 overs)</t>
  </si>
  <si>
    <t>51 no</t>
  </si>
  <si>
    <t>3-14 (5 ov)</t>
  </si>
  <si>
    <t>2-11 (4 ov)</t>
  </si>
  <si>
    <t>2-30 (8 ov)</t>
  </si>
  <si>
    <t>Catches/Stumpings/Run Outs:  (4/-/-)</t>
  </si>
  <si>
    <t>Catches/Stumpings/Run Outs:  (5/1/-)</t>
  </si>
  <si>
    <t>Werren 2, Nagre 2</t>
  </si>
  <si>
    <t>BELL, Colin</t>
  </si>
  <si>
    <t xml:space="preserve"> (NI)</t>
  </si>
  <si>
    <t>PILLAY, Viven</t>
  </si>
  <si>
    <t xml:space="preserve"> (SA)</t>
  </si>
  <si>
    <t/>
  </si>
  <si>
    <t>*</t>
  </si>
  <si>
    <t>Ealing Three Bridges</t>
  </si>
  <si>
    <t>226-6</t>
  </si>
  <si>
    <t>3-7   (2.2 ov)</t>
  </si>
  <si>
    <t>Naidu</t>
  </si>
  <si>
    <t>2-29 (6 ov)</t>
  </si>
  <si>
    <t>2-32 (6 ov)</t>
  </si>
  <si>
    <t>Catches/Stumpings/Run Outs:  (2/-/-)</t>
  </si>
  <si>
    <t>Werren, Khan</t>
  </si>
  <si>
    <t>Note: Batting Averages highlighted in red are those players who haven't yet qualified</t>
  </si>
  <si>
    <t>Note: Bowling Averages highlighted in red are those players who haven't yet qualified</t>
  </si>
  <si>
    <t>EVANS, Ben</t>
  </si>
  <si>
    <t>334-3</t>
  </si>
  <si>
    <t>(28.3 overs)</t>
  </si>
  <si>
    <t>81 no</t>
  </si>
  <si>
    <t>3-6   (3 ov)</t>
  </si>
  <si>
    <t>3-13 (3 ov)</t>
  </si>
  <si>
    <t>1-4   (0.3 ov)</t>
  </si>
  <si>
    <t>Schwim 3, Thacker, Werren (1/1/-)</t>
  </si>
  <si>
    <t>EYRE, Peter</t>
  </si>
  <si>
    <t>Fielding:   12 pts: Stumping</t>
  </si>
  <si>
    <t>                    8 pts: Catch</t>
  </si>
  <si>
    <t>                    8 pts: Run Out (Thrower)</t>
  </si>
  <si>
    <t>                    4 pts: Run Out (Shared)</t>
  </si>
  <si>
    <t>Loss</t>
  </si>
  <si>
    <t>179-7</t>
  </si>
  <si>
    <t>Werren</t>
  </si>
  <si>
    <t>(31.4 overs)</t>
  </si>
  <si>
    <t>(39 overs)</t>
  </si>
  <si>
    <t>Werren 2, Waterman, McCubbin, Culley</t>
  </si>
  <si>
    <t>Catches/Stumpings/Run Outs:  (5/-/-)</t>
  </si>
  <si>
    <t>3-38  (8 ov)</t>
  </si>
  <si>
    <t>2-28  (8 ov)</t>
  </si>
  <si>
    <t>Waterman</t>
  </si>
  <si>
    <t>2-4    (1 ov)</t>
  </si>
  <si>
    <t>COLEMAN, Nathan</t>
  </si>
  <si>
    <t>THACKER, Sanjay</t>
  </si>
  <si>
    <t>ranking for players who have not yet qualified. The evaluation is the lowest ranking the</t>
  </si>
  <si>
    <t>player is likely to achieve.</t>
  </si>
  <si>
    <t>20 pts: Per Wicket, minus 1 point for every 5 runs conceded</t>
  </si>
  <si>
    <t>Bowling:   20 pts: Per Wicket, minus 1 point for every 5 runs conceded</t>
  </si>
  <si>
    <t>(38.1 overs)</t>
  </si>
  <si>
    <t>7-33   (8 ov)</t>
  </si>
  <si>
    <t>2-18  (5.1 ov)</t>
  </si>
  <si>
    <t>1-10  (8 ov)</t>
  </si>
  <si>
    <t>Catches/Stumpings/Run Outs:  (6/1/-)</t>
  </si>
  <si>
    <t>Evans</t>
  </si>
  <si>
    <t>(37.3 overs)</t>
  </si>
  <si>
    <t>Steve Werren (49)</t>
  </si>
  <si>
    <t>James Culley (6)</t>
  </si>
  <si>
    <t>Ben Evans (0*)</t>
  </si>
  <si>
    <t>1.00 pm</t>
  </si>
  <si>
    <t>HANA, Jamie</t>
  </si>
  <si>
    <t>WETHERELL, Tim</t>
  </si>
  <si>
    <t>TAMBLING, Damien</t>
  </si>
  <si>
    <t>Brett Schwim (66)</t>
  </si>
  <si>
    <t>Dale Atkinson (35)</t>
  </si>
  <si>
    <t>DALE,  Colin</t>
  </si>
  <si>
    <t>Dale</t>
  </si>
  <si>
    <t>214-7</t>
  </si>
  <si>
    <t>(26.2 overs)</t>
  </si>
  <si>
    <t>Atkinson</t>
  </si>
  <si>
    <t>Wetherell</t>
  </si>
  <si>
    <t>3-13   (6 ov)</t>
  </si>
  <si>
    <t>2-14  (6 ov)</t>
  </si>
  <si>
    <t>1-9    (2 ov)</t>
  </si>
  <si>
    <t>Catches/Stumpings/Run Outs:  (6/-/1)</t>
  </si>
  <si>
    <t>AGM &amp; Awards Dinner, Leicester Square</t>
  </si>
  <si>
    <t>249-8</t>
  </si>
  <si>
    <t>(39.3 overs)</t>
  </si>
  <si>
    <t>2-36 (7 ov)</t>
  </si>
  <si>
    <t>2-41 (8 ov)</t>
  </si>
  <si>
    <t>2-49 (7.3 ov)</t>
  </si>
  <si>
    <t>247-7</t>
  </si>
  <si>
    <t>CULLEY,  James</t>
  </si>
  <si>
    <t>Werren (2/1/-), Schwim 2, Culley, Sharma, Atkinson (-/-/1)</t>
  </si>
  <si>
    <t>325-7</t>
  </si>
  <si>
    <t>(39.4 overs)</t>
  </si>
  <si>
    <t>100 no</t>
  </si>
  <si>
    <t>3-34 (6 ov)</t>
  </si>
  <si>
    <t>2-34 (5 ov)</t>
  </si>
  <si>
    <t>2-47 (6.4 ov)</t>
  </si>
  <si>
    <t>Werren 2, Hoar 2, Stout, Tambling, Atkinson (-/-/1)</t>
  </si>
  <si>
    <t>Werren (1/1/-), Stout, Schwim, Naidu, Hoar</t>
  </si>
  <si>
    <t>Naidu, Brash, Hoar, Schwim, Kahn, Werren (-/1/-)</t>
  </si>
  <si>
    <t>BRASH, Kinnon</t>
  </si>
  <si>
    <t>Amersham</t>
  </si>
  <si>
    <t>.</t>
  </si>
  <si>
    <t>Tambling</t>
  </si>
  <si>
    <t>Thakker, S</t>
  </si>
  <si>
    <t>2-21 (6 ov)</t>
  </si>
  <si>
    <t>1-29 (8 ov)</t>
  </si>
  <si>
    <t>1-39 (6 ov)</t>
  </si>
  <si>
    <t>Catches/Stumpings/Run Outs:  (2/1/2)</t>
  </si>
  <si>
    <t>Thacker, N</t>
  </si>
  <si>
    <t>THACKER, Jay</t>
  </si>
  <si>
    <t>THAKKER, Sanjay</t>
  </si>
  <si>
    <t>289-6</t>
  </si>
  <si>
    <t>204-7</t>
  </si>
  <si>
    <t>Khan, Werren (1/1/-), Sparrow (-/-/1), Schwim (-/-/1)</t>
  </si>
  <si>
    <t>170-8</t>
  </si>
  <si>
    <t>(37.2 overs)</t>
  </si>
  <si>
    <t>Ellegard</t>
  </si>
  <si>
    <t>4-22 (6 ov)</t>
  </si>
  <si>
    <t>Elliot</t>
  </si>
  <si>
    <t>2-9   (3 ov)</t>
  </si>
  <si>
    <t>1-24 (7 ov)</t>
  </si>
  <si>
    <t>Catches/Stumpings/Run Outs:  (4/-/1)</t>
  </si>
  <si>
    <t>Ellegard, Khan, Werren, McCubbin (1/-/1)</t>
  </si>
  <si>
    <t>Langleybury</t>
  </si>
  <si>
    <t>ELLIOT, Ron</t>
  </si>
  <si>
    <t xml:space="preserve"> (SCOT)</t>
  </si>
  <si>
    <t>1 pt:  Per Run, minus 7 points for every dismissal</t>
  </si>
  <si>
    <t>Note: Performance Points figures highlighted in red are the skippers evaluation of the batting</t>
  </si>
  <si>
    <t>Note: Performance Points Figures highlighted in red are the skippers evaluation of the bowling ranking</t>
  </si>
  <si>
    <t>for players who have not yet qualified. The evaluation is the lowest range the player is likely to achieve.</t>
  </si>
  <si>
    <t>Batting:     1 pt:  Per Run, minus 7 points for every time dismissed</t>
  </si>
  <si>
    <t xml:space="preserve"> CLUB CHAMPION</t>
  </si>
  <si>
    <t>235-8</t>
  </si>
  <si>
    <t>2-29 (8 ov)</t>
  </si>
  <si>
    <t>2-44 (8 ov)</t>
  </si>
  <si>
    <t>1-20 (6 ov)</t>
  </si>
  <si>
    <t>Hoar, Tambling (1/-/0.5), Schwim (1/-/0.5)</t>
  </si>
  <si>
    <t>Catches/Stumpings/Run Outs:  (3/-/1)</t>
  </si>
  <si>
    <t>(39.5 overs)</t>
  </si>
  <si>
    <t>THOO, Kiat</t>
  </si>
  <si>
    <t>HAMPSON, James</t>
  </si>
  <si>
    <t>Damien Tambling (123)</t>
  </si>
  <si>
    <t>Paul McCubbin (61)</t>
  </si>
  <si>
    <t>Draw</t>
  </si>
  <si>
    <t>Time Game</t>
  </si>
  <si>
    <t>223-9</t>
  </si>
  <si>
    <t>229-7</t>
  </si>
  <si>
    <t>(41 overs)</t>
  </si>
  <si>
    <t>(43 overs)</t>
  </si>
  <si>
    <t>2-58 (9 ov)</t>
  </si>
  <si>
    <t>1-28 (7 ov)</t>
  </si>
  <si>
    <t>3-50 (10 ov)</t>
  </si>
  <si>
    <t>Ellegard 3, Werren 2, Thacker. N</t>
  </si>
  <si>
    <t>Catches/Stumpings/Run Outs:  (6/-/-)</t>
  </si>
  <si>
    <t>Thacker, J</t>
  </si>
  <si>
    <t>Hornsey</t>
  </si>
  <si>
    <t>3-38 (8 ov)</t>
  </si>
  <si>
    <t>1-29 (4 ov)</t>
  </si>
  <si>
    <t>199-9</t>
  </si>
  <si>
    <t>(38.3 overs)</t>
  </si>
  <si>
    <t>Catches/Stumpings/Run Outs:  (7/-/-)</t>
  </si>
  <si>
    <t>Werren 2, Nagre, Thacker, Culley, Ellegard, Blanden</t>
  </si>
  <si>
    <r>
      <t xml:space="preserve">Nine Bar </t>
    </r>
    <r>
      <rPr>
        <sz val="7"/>
        <rFont val="Times New Roman"/>
        <family val="1"/>
      </rPr>
      <t xml:space="preserve">        (ISIS Trophy)</t>
    </r>
  </si>
  <si>
    <t>4.00 pm</t>
  </si>
  <si>
    <t>15 overs a side</t>
  </si>
  <si>
    <t>30 overs a side</t>
  </si>
  <si>
    <r>
      <t xml:space="preserve">Nevill Holt </t>
    </r>
    <r>
      <rPr>
        <sz val="7"/>
        <rFont val="Times New Roman"/>
        <family val="1"/>
      </rPr>
      <t xml:space="preserve">   (ISIS Trophy) Final</t>
    </r>
  </si>
  <si>
    <r>
      <t>Nine Bar</t>
    </r>
    <r>
      <rPr>
        <sz val="7"/>
        <rFont val="Times New Roman"/>
        <family val="1"/>
      </rPr>
      <t xml:space="preserve">         (ISIS Trophy) </t>
    </r>
  </si>
  <si>
    <t>Nine Bar</t>
  </si>
  <si>
    <t>(21.4 overs)</t>
  </si>
  <si>
    <t>90-5</t>
  </si>
  <si>
    <t>(24.2 overs)</t>
  </si>
  <si>
    <t>Monk</t>
  </si>
  <si>
    <t>20 no</t>
  </si>
  <si>
    <t>19 no</t>
  </si>
  <si>
    <t>3-18 (4 ov)</t>
  </si>
  <si>
    <t>3-22 (6 ov)</t>
  </si>
  <si>
    <t>Cdale</t>
  </si>
  <si>
    <t>Tambling 2, Monk, Hoar, Dale</t>
  </si>
  <si>
    <t>1-4   (2 ov)</t>
  </si>
  <si>
    <t>1-11 (2 ov)</t>
  </si>
  <si>
    <t>1-18 (2 ov)</t>
  </si>
  <si>
    <t>Catches/Stumpings/Run Outs:  (3/-/-)</t>
  </si>
  <si>
    <t>Khan, Naidu, ?</t>
  </si>
  <si>
    <t xml:space="preserve">    -</t>
  </si>
  <si>
    <t>109-5</t>
  </si>
  <si>
    <t>115-8</t>
  </si>
  <si>
    <t>(15 overs)</t>
  </si>
  <si>
    <t>Nevill Holt</t>
  </si>
  <si>
    <t>112-0</t>
  </si>
  <si>
    <t>(23.5 overs)</t>
  </si>
  <si>
    <t>(35.1 overs)</t>
  </si>
  <si>
    <t>53 no</t>
  </si>
  <si>
    <t>55 no</t>
  </si>
  <si>
    <t>Catches/Stumpings/Run Outs:  (5/-/2)</t>
  </si>
  <si>
    <t>2-31 (6 ov)</t>
  </si>
  <si>
    <t>2-18 (6.1 ov)</t>
  </si>
  <si>
    <t>1-8   (4 ov)</t>
  </si>
  <si>
    <t>3-17 (4 ov)</t>
  </si>
  <si>
    <t>Hoar 2, Thacker N, Thakker S, Khan (1/-/2)</t>
  </si>
  <si>
    <t>TAMBLING, Damian</t>
  </si>
  <si>
    <t>Nine Bar-1</t>
  </si>
  <si>
    <t>Nine Bar-2</t>
  </si>
  <si>
    <t xml:space="preserve">                 -</t>
  </si>
  <si>
    <t>Nilesh Naidu (52)</t>
  </si>
  <si>
    <t>Chris Ellegard (45)</t>
  </si>
  <si>
    <t>BLANDEN,Grant</t>
  </si>
  <si>
    <t>FRASER, Stuart</t>
  </si>
  <si>
    <t>BLANDEN, Grant</t>
  </si>
  <si>
    <t>(37 overs)</t>
  </si>
  <si>
    <t>(28 overs)</t>
  </si>
  <si>
    <t>5-15 (8 ov)</t>
  </si>
  <si>
    <t>2-20 (6 ov)</t>
  </si>
  <si>
    <t>Thakker S, Schwim, Naidu, Khan (1/-/1)</t>
  </si>
  <si>
    <t>355-4</t>
  </si>
  <si>
    <t>(23 overs)</t>
  </si>
  <si>
    <t>45 no</t>
  </si>
  <si>
    <t>5-18 (6 ov)</t>
  </si>
  <si>
    <t>4-45 (6 ov)</t>
  </si>
  <si>
    <t>1-14 (6 ov)</t>
  </si>
  <si>
    <t>Naidu / Khan</t>
  </si>
  <si>
    <t>Shahna Kahn (112)</t>
  </si>
  <si>
    <t>Carl Hoar (100*)</t>
  </si>
  <si>
    <t>Nilesh Thacker (51*)</t>
  </si>
  <si>
    <t xml:space="preserve">FIXTURES   </t>
  </si>
  <si>
    <t xml:space="preserve">Scheduled   </t>
  </si>
  <si>
    <t xml:space="preserve">Played   </t>
  </si>
  <si>
    <t xml:space="preserve">Won   </t>
  </si>
  <si>
    <t xml:space="preserve">Lost   </t>
  </si>
  <si>
    <t xml:space="preserve">Cancelled   </t>
  </si>
  <si>
    <t>FIXTURES</t>
  </si>
  <si>
    <t xml:space="preserve">Drawn  </t>
  </si>
  <si>
    <t>Werren 2, Tambling 2, Blanden, Wetheral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</si>
</sst>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"/>
    <numFmt numFmtId="165" formatCode="ddd\ dd\ mmm"/>
    <numFmt numFmtId="166" formatCode="0.0"/>
  </numFmts>
  <fonts count="3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Courier New"/>
      <family val="0"/>
    </font>
    <font>
      <b/>
      <u val="single"/>
      <sz val="10"/>
      <name val="Times New Roman"/>
      <family val="1"/>
    </font>
    <font>
      <sz val="10"/>
      <name val="Courier New"/>
      <family val="3"/>
    </font>
    <font>
      <sz val="8"/>
      <name val="Courier New"/>
      <family val="0"/>
    </font>
    <font>
      <b/>
      <sz val="8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8"/>
      <color indexed="11"/>
      <name val="Courier New"/>
      <family val="0"/>
    </font>
    <font>
      <b/>
      <u val="single"/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1"/>
      <name val="Times New Roman"/>
      <family val="1"/>
    </font>
    <font>
      <sz val="10"/>
      <color indexed="41"/>
      <name val="Times New Roman"/>
      <family val="1"/>
    </font>
    <font>
      <b/>
      <sz val="10"/>
      <color indexed="11"/>
      <name val="Times New Roman"/>
      <family val="1"/>
    </font>
    <font>
      <b/>
      <sz val="10"/>
      <name val="Courier New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7.5"/>
      <name val="Courier New"/>
      <family val="0"/>
    </font>
    <font>
      <sz val="10"/>
      <color indexed="11"/>
      <name val="Courier New"/>
      <family val="0"/>
    </font>
    <font>
      <sz val="10"/>
      <color indexed="10"/>
      <name val="Courier New"/>
      <family val="0"/>
    </font>
    <font>
      <sz val="10"/>
      <color indexed="13"/>
      <name val="Courier New"/>
      <family val="0"/>
    </font>
    <font>
      <b/>
      <sz val="8"/>
      <name val="Times New Roman"/>
      <family val="1"/>
    </font>
    <font>
      <b/>
      <i/>
      <sz val="10"/>
      <name val="Arial"/>
      <family val="2"/>
    </font>
    <font>
      <sz val="10"/>
      <color indexed="13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.5"/>
      <name val="Times New Roman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 applyAlignment="1">
      <alignment/>
    </xf>
    <xf numFmtId="0" fontId="2" fillId="4" borderId="2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4" fillId="4" borderId="3" xfId="20" applyFont="1" applyFill="1" applyBorder="1" applyAlignment="1">
      <alignment horizontal="left" vertical="center" indent="1"/>
    </xf>
    <xf numFmtId="0" fontId="4" fillId="4" borderId="4" xfId="2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1" fontId="9" fillId="2" borderId="0" xfId="0" applyNumberFormat="1" applyFont="1" applyFill="1" applyBorder="1" applyAlignment="1" applyProtection="1">
      <alignment horizontal="left"/>
      <protection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Alignment="1">
      <alignment/>
    </xf>
    <xf numFmtId="0" fontId="3" fillId="3" borderId="5" xfId="0" applyFont="1" applyFill="1" applyBorder="1" applyAlignment="1" applyProtection="1">
      <alignment vertical="center"/>
      <protection/>
    </xf>
    <xf numFmtId="0" fontId="3" fillId="3" borderId="6" xfId="0" applyFont="1" applyFill="1" applyBorder="1" applyAlignment="1" applyProtection="1">
      <alignment horizontal="left" vertical="center"/>
      <protection/>
    </xf>
    <xf numFmtId="0" fontId="10" fillId="2" borderId="0" xfId="0" applyNumberFormat="1" applyFont="1" applyFill="1" applyBorder="1" applyAlignment="1" applyProtection="1">
      <alignment horizontal="left" vertical="center" indent="1"/>
      <protection/>
    </xf>
    <xf numFmtId="165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right" vertical="center"/>
      <protection/>
    </xf>
    <xf numFmtId="0" fontId="2" fillId="4" borderId="7" xfId="0" applyNumberFormat="1" applyFont="1" applyFill="1" applyBorder="1" applyAlignment="1" applyProtection="1">
      <alignment horizontal="left" vertical="center" indent="1"/>
      <protection/>
    </xf>
    <xf numFmtId="0" fontId="2" fillId="4" borderId="0" xfId="0" applyNumberFormat="1" applyFont="1" applyFill="1" applyBorder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left" vertical="center"/>
      <protection/>
    </xf>
    <xf numFmtId="0" fontId="6" fillId="4" borderId="0" xfId="0" applyNumberFormat="1" applyFont="1" applyFill="1" applyBorder="1" applyAlignment="1" applyProtection="1">
      <alignment horizontal="left" vertical="center"/>
      <protection/>
    </xf>
    <xf numFmtId="0" fontId="2" fillId="4" borderId="8" xfId="0" applyNumberFormat="1" applyFont="1" applyFill="1" applyBorder="1" applyAlignment="1" applyProtection="1">
      <alignment horizontal="left" vertical="center"/>
      <protection/>
    </xf>
    <xf numFmtId="0" fontId="4" fillId="4" borderId="9" xfId="0" applyNumberFormat="1" applyFont="1" applyFill="1" applyBorder="1" applyAlignment="1" applyProtection="1">
      <alignment horizontal="left" vertical="center"/>
      <protection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 horizontal="left" vertical="center"/>
      <protection/>
    </xf>
    <xf numFmtId="1" fontId="9" fillId="2" borderId="0" xfId="0" applyNumberFormat="1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>
      <alignment/>
    </xf>
    <xf numFmtId="0" fontId="2" fillId="2" borderId="0" xfId="0" applyFont="1" applyFill="1" applyAlignment="1">
      <alignment horizontal="left" indent="1"/>
    </xf>
    <xf numFmtId="0" fontId="13" fillId="2" borderId="0" xfId="0" applyNumberFormat="1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horizontal="left" indent="1"/>
      <protection/>
    </xf>
    <xf numFmtId="0" fontId="13" fillId="2" borderId="0" xfId="0" applyNumberFormat="1" applyFont="1" applyFill="1" applyBorder="1" applyAlignment="1" applyProtection="1">
      <alignment horizontal="left" vertical="center" indent="1"/>
      <protection/>
    </xf>
    <xf numFmtId="0" fontId="12" fillId="2" borderId="0" xfId="0" applyFont="1" applyFill="1" applyBorder="1" applyAlignment="1">
      <alignment horizontal="left" indent="1"/>
    </xf>
    <xf numFmtId="0" fontId="8" fillId="2" borderId="0" xfId="0" applyFont="1" applyFill="1" applyAlignment="1">
      <alignment horizontal="left" indent="1"/>
    </xf>
    <xf numFmtId="0" fontId="1" fillId="2" borderId="0" xfId="0" applyFont="1" applyFill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NumberFormat="1" applyFont="1" applyFill="1" applyAlignment="1" applyProtection="1">
      <alignment vertical="center"/>
      <protection/>
    </xf>
    <xf numFmtId="0" fontId="1" fillId="2" borderId="0" xfId="0" applyNumberFormat="1" applyFont="1" applyFill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 textRotation="90"/>
      <protection/>
    </xf>
    <xf numFmtId="0" fontId="2" fillId="2" borderId="7" xfId="0" applyFont="1" applyFill="1" applyBorder="1" applyAlignment="1" applyProtection="1">
      <alignment horizontal="right" textRotation="90"/>
      <protection/>
    </xf>
    <xf numFmtId="0" fontId="16" fillId="2" borderId="0" xfId="0" applyFont="1" applyFill="1" applyBorder="1" applyAlignment="1" applyProtection="1">
      <alignment horizontal="right" textRotation="90"/>
      <protection/>
    </xf>
    <xf numFmtId="0" fontId="17" fillId="2" borderId="0" xfId="0" applyFont="1" applyFill="1" applyBorder="1" applyAlignment="1" applyProtection="1">
      <alignment horizontal="right" textRotation="90"/>
      <protection/>
    </xf>
    <xf numFmtId="0" fontId="18" fillId="3" borderId="0" xfId="0" applyFont="1" applyFill="1" applyBorder="1" applyAlignment="1" applyProtection="1">
      <alignment horizontal="right" textRotation="90"/>
      <protection/>
    </xf>
    <xf numFmtId="0" fontId="2" fillId="2" borderId="0" xfId="0" applyFont="1" applyFill="1" applyBorder="1" applyAlignment="1" applyProtection="1">
      <alignment horizontal="right" textRotation="90"/>
      <protection/>
    </xf>
    <xf numFmtId="0" fontId="0" fillId="0" borderId="0" xfId="0" applyFill="1" applyAlignment="1" applyProtection="1">
      <alignment/>
      <protection/>
    </xf>
    <xf numFmtId="0" fontId="21" fillId="3" borderId="10" xfId="0" applyNumberFormat="1" applyFont="1" applyFill="1" applyBorder="1" applyAlignment="1" applyProtection="1">
      <alignment horizontal="center" vertical="center"/>
      <protection/>
    </xf>
    <xf numFmtId="0" fontId="3" fillId="3" borderId="10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3" borderId="11" xfId="0" applyNumberFormat="1" applyFont="1" applyFill="1" applyBorder="1" applyAlignment="1" applyProtection="1">
      <alignment horizontal="lef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right" vertical="center"/>
      <protection/>
    </xf>
    <xf numFmtId="0" fontId="3" fillId="3" borderId="6" xfId="0" applyNumberFormat="1" applyFont="1" applyFill="1" applyBorder="1" applyAlignment="1" applyProtection="1">
      <alignment horizontal="right" vertical="center"/>
      <protection/>
    </xf>
    <xf numFmtId="0" fontId="21" fillId="3" borderId="4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right" vertical="center" textRotation="90"/>
      <protection/>
    </xf>
    <xf numFmtId="0" fontId="16" fillId="2" borderId="0" xfId="0" applyFont="1" applyFill="1" applyBorder="1" applyAlignment="1" applyProtection="1">
      <alignment horizontal="right" vertical="center" textRotation="90"/>
      <protection/>
    </xf>
    <xf numFmtId="0" fontId="17" fillId="2" borderId="0" xfId="0" applyFont="1" applyFill="1" applyBorder="1" applyAlignment="1" applyProtection="1">
      <alignment horizontal="right" vertical="center" textRotation="90"/>
      <protection/>
    </xf>
    <xf numFmtId="0" fontId="18" fillId="3" borderId="0" xfId="0" applyFont="1" applyFill="1" applyBorder="1" applyAlignment="1" applyProtection="1">
      <alignment horizontal="right" vertical="center" textRotation="90"/>
      <protection/>
    </xf>
    <xf numFmtId="49" fontId="22" fillId="4" borderId="12" xfId="0" applyNumberFormat="1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Border="1" applyAlignment="1" applyProtection="1">
      <alignment horizontal="right" vertical="center"/>
      <protection/>
    </xf>
    <xf numFmtId="166" fontId="3" fillId="4" borderId="0" xfId="0" applyNumberFormat="1" applyFont="1" applyFill="1" applyBorder="1" applyAlignment="1" applyProtection="1">
      <alignment horizontal="right" vertical="center"/>
      <protection/>
    </xf>
    <xf numFmtId="1" fontId="3" fillId="4" borderId="12" xfId="0" applyNumberFormat="1" applyFont="1" applyFill="1" applyBorder="1" applyAlignment="1">
      <alignment horizontal="right" vertical="center" indent="1"/>
    </xf>
    <xf numFmtId="166" fontId="2" fillId="4" borderId="12" xfId="0" applyNumberFormat="1" applyFont="1" applyFill="1" applyBorder="1" applyAlignment="1" applyProtection="1">
      <alignment horizontal="center" vertical="center"/>
      <protection/>
    </xf>
    <xf numFmtId="1" fontId="3" fillId="4" borderId="12" xfId="0" applyNumberFormat="1" applyFont="1" applyFill="1" applyBorder="1" applyAlignment="1" applyProtection="1">
      <alignment horizontal="center" vertical="center"/>
      <protection/>
    </xf>
    <xf numFmtId="0" fontId="2" fillId="4" borderId="7" xfId="0" applyFont="1" applyFill="1" applyBorder="1" applyAlignment="1" applyProtection="1">
      <alignment horizontal="right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1" fontId="2" fillId="4" borderId="1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>
      <alignment vertical="center"/>
    </xf>
    <xf numFmtId="0" fontId="17" fillId="2" borderId="0" xfId="0" applyFont="1" applyFill="1" applyBorder="1" applyAlignment="1" applyProtection="1">
      <alignment vertical="center"/>
      <protection/>
    </xf>
    <xf numFmtId="1" fontId="23" fillId="4" borderId="12" xfId="0" applyNumberFormat="1" applyFont="1" applyFill="1" applyBorder="1" applyAlignment="1" applyProtection="1">
      <alignment horizontal="center" vertical="center"/>
      <protection/>
    </xf>
    <xf numFmtId="1" fontId="2" fillId="2" borderId="13" xfId="0" applyNumberFormat="1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13" xfId="0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vertical="center"/>
    </xf>
    <xf numFmtId="0" fontId="2" fillId="2" borderId="0" xfId="0" applyNumberFormat="1" applyFont="1" applyFill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1" fontId="2" fillId="2" borderId="0" xfId="0" applyNumberFormat="1" applyFont="1" applyFill="1" applyBorder="1" applyAlignment="1" applyProtection="1">
      <alignment vertical="center"/>
      <protection/>
    </xf>
    <xf numFmtId="0" fontId="21" fillId="3" borderId="1" xfId="0" applyNumberFormat="1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>
      <alignment/>
    </xf>
    <xf numFmtId="0" fontId="2" fillId="4" borderId="13" xfId="0" applyFont="1" applyFill="1" applyBorder="1" applyAlignment="1" applyProtection="1">
      <alignment vertical="center"/>
      <protection/>
    </xf>
    <xf numFmtId="0" fontId="0" fillId="4" borderId="0" xfId="0" applyFill="1" applyAlignment="1">
      <alignment vertical="center"/>
    </xf>
    <xf numFmtId="0" fontId="26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6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" vertical="center" textRotation="90"/>
      <protection/>
    </xf>
    <xf numFmtId="0" fontId="0" fillId="2" borderId="0" xfId="0" applyFill="1" applyBorder="1" applyAlignment="1" applyProtection="1">
      <alignment vertical="center"/>
      <protection/>
    </xf>
    <xf numFmtId="0" fontId="3" fillId="3" borderId="11" xfId="0" applyNumberFormat="1" applyFont="1" applyFill="1" applyBorder="1" applyAlignment="1" applyProtection="1">
      <alignment horizontal="left" vertical="center"/>
      <protection/>
    </xf>
    <xf numFmtId="0" fontId="2" fillId="3" borderId="5" xfId="0" applyNumberFormat="1" applyFont="1" applyFill="1" applyBorder="1" applyAlignment="1" applyProtection="1">
      <alignment horizontal="right" vertical="center"/>
      <protection/>
    </xf>
    <xf numFmtId="0" fontId="2" fillId="3" borderId="6" xfId="0" applyNumberFormat="1" applyFont="1" applyFill="1" applyBorder="1" applyAlignment="1" applyProtection="1">
      <alignment horizontal="right" vertical="center"/>
      <protection/>
    </xf>
    <xf numFmtId="0" fontId="3" fillId="3" borderId="11" xfId="0" applyNumberFormat="1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vertical="center"/>
      <protection/>
    </xf>
    <xf numFmtId="0" fontId="2" fillId="3" borderId="6" xfId="0" applyFont="1" applyFill="1" applyBorder="1" applyAlignment="1" applyProtection="1">
      <alignment vertic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17" fillId="2" borderId="0" xfId="0" applyNumberFormat="1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1" fillId="2" borderId="0" xfId="0" applyNumberFormat="1" applyFont="1" applyFill="1" applyBorder="1" applyAlignment="1" applyProtection="1">
      <alignment vertical="center"/>
      <protection/>
    </xf>
    <xf numFmtId="0" fontId="3" fillId="3" borderId="11" xfId="0" applyFont="1" applyFill="1" applyBorder="1" applyAlignment="1" applyProtection="1">
      <alignment horizontal="left" vertical="center" indent="1"/>
      <protection/>
    </xf>
    <xf numFmtId="0" fontId="3" fillId="2" borderId="12" xfId="0" applyNumberFormat="1" applyFont="1" applyFill="1" applyBorder="1" applyAlignment="1" applyProtection="1">
      <alignment horizontal="right" vertical="center"/>
      <protection/>
    </xf>
    <xf numFmtId="0" fontId="3" fillId="2" borderId="3" xfId="0" applyNumberFormat="1" applyFont="1" applyFill="1" applyBorder="1" applyAlignment="1" applyProtection="1">
      <alignment horizontal="right" vertical="center"/>
      <protection/>
    </xf>
    <xf numFmtId="0" fontId="3" fillId="3" borderId="14" xfId="0" applyNumberFormat="1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19" fillId="2" borderId="0" xfId="0" applyNumberFormat="1" applyFont="1" applyFill="1" applyBorder="1" applyAlignment="1" applyProtection="1">
      <alignment horizontal="center" vertical="center"/>
      <protection/>
    </xf>
    <xf numFmtId="0" fontId="27" fillId="2" borderId="0" xfId="0" applyFont="1" applyFill="1" applyBorder="1" applyAlignment="1" applyProtection="1">
      <alignment vertical="center"/>
      <protection/>
    </xf>
    <xf numFmtId="0" fontId="11" fillId="2" borderId="0" xfId="0" applyNumberFormat="1" applyFont="1" applyFill="1" applyBorder="1" applyAlignment="1" applyProtection="1">
      <alignment horizontal="right" vertical="center"/>
      <protection/>
    </xf>
    <xf numFmtId="49" fontId="22" fillId="4" borderId="12" xfId="0" applyNumberFormat="1" applyFont="1" applyFill="1" applyBorder="1" applyAlignment="1" applyProtection="1">
      <alignment horizontal="left" vertical="center"/>
      <protection/>
    </xf>
    <xf numFmtId="0" fontId="2" fillId="4" borderId="12" xfId="0" applyNumberFormat="1" applyFont="1" applyFill="1" applyBorder="1" applyAlignment="1" applyProtection="1">
      <alignment horizontal="center" vertical="center"/>
      <protection/>
    </xf>
    <xf numFmtId="1" fontId="2" fillId="4" borderId="3" xfId="0" applyNumberFormat="1" applyFont="1" applyFill="1" applyBorder="1" applyAlignment="1" applyProtection="1">
      <alignment horizontal="center" vertical="center"/>
      <protection/>
    </xf>
    <xf numFmtId="166" fontId="2" fillId="4" borderId="3" xfId="0" applyNumberFormat="1" applyFont="1" applyFill="1" applyBorder="1" applyAlignment="1" applyProtection="1">
      <alignment horizontal="center" vertical="center"/>
      <protection/>
    </xf>
    <xf numFmtId="166" fontId="3" fillId="4" borderId="3" xfId="0" applyNumberFormat="1" applyFont="1" applyFill="1" applyBorder="1" applyAlignment="1" applyProtection="1">
      <alignment horizontal="center" vertical="center"/>
      <protection/>
    </xf>
    <xf numFmtId="166" fontId="2" fillId="2" borderId="12" xfId="0" applyNumberFormat="1" applyFont="1" applyFill="1" applyBorder="1" applyAlignment="1" applyProtection="1">
      <alignment horizontal="right" vertical="center"/>
      <protection/>
    </xf>
    <xf numFmtId="1" fontId="3" fillId="4" borderId="12" xfId="0" applyNumberFormat="1" applyFont="1" applyFill="1" applyBorder="1" applyAlignment="1" applyProtection="1">
      <alignment horizontal="right" vertical="center" indent="1"/>
      <protection/>
    </xf>
    <xf numFmtId="0" fontId="17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 horizontal="center" vertical="center"/>
      <protection/>
    </xf>
    <xf numFmtId="0" fontId="17" fillId="2" borderId="0" xfId="0" applyNumberFormat="1" applyFont="1" applyFill="1" applyBorder="1" applyAlignment="1" applyProtection="1">
      <alignment horizontal="center" vertical="center"/>
      <protection/>
    </xf>
    <xf numFmtId="49" fontId="22" fillId="4" borderId="12" xfId="0" applyNumberFormat="1" applyFont="1" applyFill="1" applyBorder="1" applyAlignment="1" applyProtection="1">
      <alignment vertical="center"/>
      <protection/>
    </xf>
    <xf numFmtId="0" fontId="2" fillId="2" borderId="12" xfId="0" applyNumberFormat="1" applyFont="1" applyFill="1" applyBorder="1" applyAlignment="1" applyProtection="1">
      <alignment horizontal="right" vertical="center"/>
      <protection/>
    </xf>
    <xf numFmtId="0" fontId="3" fillId="2" borderId="13" xfId="0" applyNumberFormat="1" applyFont="1" applyFill="1" applyBorder="1" applyAlignment="1" applyProtection="1">
      <alignment horizontal="left" vertical="center"/>
      <protection/>
    </xf>
    <xf numFmtId="0" fontId="2" fillId="2" borderId="13" xfId="0" applyNumberFormat="1" applyFont="1" applyFill="1" applyBorder="1" applyAlignment="1" applyProtection="1">
      <alignment horizontal="right" vertical="center"/>
      <protection/>
    </xf>
    <xf numFmtId="1" fontId="2" fillId="2" borderId="13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vertical="center"/>
    </xf>
    <xf numFmtId="0" fontId="3" fillId="2" borderId="8" xfId="0" applyNumberFormat="1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1" fontId="3" fillId="2" borderId="8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right" vertical="center"/>
      <protection/>
    </xf>
    <xf numFmtId="0" fontId="3" fillId="3" borderId="8" xfId="0" applyNumberFormat="1" applyFont="1" applyFill="1" applyBorder="1" applyAlignment="1" applyProtection="1">
      <alignment horizontal="center" vertical="center"/>
      <protection/>
    </xf>
    <xf numFmtId="0" fontId="3" fillId="3" borderId="9" xfId="0" applyNumberFormat="1" applyFont="1" applyFill="1" applyBorder="1" applyAlignment="1" applyProtection="1">
      <alignment horizontal="center" vertical="center"/>
      <protection/>
    </xf>
    <xf numFmtId="1" fontId="3" fillId="3" borderId="1" xfId="0" applyNumberFormat="1" applyFont="1" applyFill="1" applyBorder="1" applyAlignment="1" applyProtection="1">
      <alignment horizontal="center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2" fillId="4" borderId="12" xfId="0" applyNumberFormat="1" applyFont="1" applyFill="1" applyBorder="1" applyAlignment="1" applyProtection="1">
      <alignment horizontal="left" vertical="center" indent="1"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17" fillId="2" borderId="12" xfId="0" applyFont="1" applyFill="1" applyBorder="1" applyAlignment="1" applyProtection="1">
      <alignment horizontal="center" vertical="center"/>
      <protection/>
    </xf>
    <xf numFmtId="0" fontId="17" fillId="2" borderId="7" xfId="0" applyNumberFormat="1" applyFont="1" applyFill="1" applyBorder="1" applyAlignment="1" applyProtection="1">
      <alignment horizontal="right" vertical="center"/>
      <protection/>
    </xf>
    <xf numFmtId="166" fontId="2" fillId="2" borderId="0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 applyProtection="1">
      <alignment horizontal="right" vertical="center" indent="1"/>
      <protection/>
    </xf>
    <xf numFmtId="0" fontId="2" fillId="4" borderId="10" xfId="0" applyNumberFormat="1" applyFont="1" applyFill="1" applyBorder="1" applyAlignment="1" applyProtection="1">
      <alignment horizontal="center" vertical="center"/>
      <protection/>
    </xf>
    <xf numFmtId="166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3" fillId="3" borderId="5" xfId="0" applyNumberFormat="1" applyFont="1" applyFill="1" applyBorder="1" applyAlignment="1" applyProtection="1">
      <alignment horizontal="right" vertical="center"/>
      <protection/>
    </xf>
    <xf numFmtId="0" fontId="3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right" vertical="center"/>
      <protection/>
    </xf>
    <xf numFmtId="0" fontId="29" fillId="2" borderId="0" xfId="0" applyFont="1" applyFill="1" applyBorder="1" applyAlignment="1">
      <alignment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3" fillId="3" borderId="15" xfId="0" applyNumberFormat="1" applyFont="1" applyFill="1" applyBorder="1" applyAlignment="1" applyProtection="1">
      <alignment horizontal="left" vertical="center"/>
      <protection/>
    </xf>
    <xf numFmtId="0" fontId="0" fillId="3" borderId="1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19" fillId="2" borderId="0" xfId="0" applyNumberFormat="1" applyFont="1" applyFill="1" applyBorder="1" applyAlignment="1" applyProtection="1">
      <alignment horizontal="left" vertical="center"/>
      <protection/>
    </xf>
    <xf numFmtId="0" fontId="27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 vertical="center" textRotation="90"/>
    </xf>
    <xf numFmtId="0" fontId="19" fillId="2" borderId="0" xfId="0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 applyProtection="1">
      <alignment horizontal="left" vertical="center"/>
      <protection/>
    </xf>
    <xf numFmtId="0" fontId="2" fillId="3" borderId="11" xfId="0" applyNumberFormat="1" applyFont="1" applyFill="1" applyBorder="1" applyAlignment="1" applyProtection="1">
      <alignment horizontal="left" vertical="center"/>
      <protection/>
    </xf>
    <xf numFmtId="165" fontId="3" fillId="3" borderId="5" xfId="0" applyNumberFormat="1" applyFont="1" applyFill="1" applyBorder="1" applyAlignment="1" applyProtection="1">
      <alignment horizontal="left" vertical="center"/>
      <protection/>
    </xf>
    <xf numFmtId="0" fontId="2" fillId="4" borderId="14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8" xfId="0" applyNumberFormat="1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horizontal="left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left" vertical="center" indent="1"/>
      <protection/>
    </xf>
    <xf numFmtId="0" fontId="2" fillId="4" borderId="3" xfId="0" applyFont="1" applyFill="1" applyBorder="1" applyAlignment="1" applyProtection="1">
      <alignment horizontal="left" vertical="center" indent="1"/>
      <protection/>
    </xf>
    <xf numFmtId="0" fontId="30" fillId="2" borderId="0" xfId="0" applyFont="1" applyFill="1" applyAlignment="1">
      <alignment vertical="center"/>
    </xf>
    <xf numFmtId="0" fontId="2" fillId="4" borderId="12" xfId="0" applyFont="1" applyFill="1" applyBorder="1" applyAlignment="1" applyProtection="1">
      <alignment horizontal="center" vertical="center"/>
      <protection/>
    </xf>
    <xf numFmtId="0" fontId="31" fillId="2" borderId="0" xfId="0" applyFont="1" applyFill="1" applyAlignment="1">
      <alignment/>
    </xf>
    <xf numFmtId="0" fontId="20" fillId="2" borderId="0" xfId="0" applyFont="1" applyFill="1" applyAlignment="1">
      <alignment vertical="center"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left" vertical="center" indent="1"/>
      <protection/>
    </xf>
    <xf numFmtId="0" fontId="2" fillId="4" borderId="4" xfId="0" applyFont="1" applyFill="1" applyBorder="1" applyAlignment="1" applyProtection="1">
      <alignment horizontal="left" vertical="center" indent="1"/>
      <protection/>
    </xf>
    <xf numFmtId="0" fontId="0" fillId="2" borderId="0" xfId="0" applyFill="1" applyAlignment="1">
      <alignment horizontal="left" indent="1"/>
    </xf>
    <xf numFmtId="0" fontId="3" fillId="3" borderId="15" xfId="0" applyNumberFormat="1" applyFont="1" applyFill="1" applyBorder="1" applyAlignment="1" applyProtection="1">
      <alignment horizontal="left" vertical="center" indent="1"/>
      <protection/>
    </xf>
    <xf numFmtId="0" fontId="3" fillId="3" borderId="2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indent="1"/>
      <protection/>
    </xf>
    <xf numFmtId="49" fontId="22" fillId="4" borderId="0" xfId="0" applyNumberFormat="1" applyFont="1" applyFill="1" applyBorder="1" applyAlignment="1" applyProtection="1">
      <alignment horizontal="left" vertical="center"/>
      <protection/>
    </xf>
    <xf numFmtId="49" fontId="2" fillId="4" borderId="3" xfId="0" applyNumberFormat="1" applyFont="1" applyFill="1" applyBorder="1" applyAlignment="1" applyProtection="1">
      <alignment horizontal="left" vertical="center"/>
      <protection/>
    </xf>
    <xf numFmtId="49" fontId="2" fillId="4" borderId="0" xfId="0" applyNumberFormat="1" applyFont="1" applyFill="1" applyBorder="1" applyAlignment="1" applyProtection="1">
      <alignment horizontal="left" vertical="center"/>
      <protection/>
    </xf>
    <xf numFmtId="0" fontId="16" fillId="4" borderId="0" xfId="0" applyNumberFormat="1" applyFont="1" applyFill="1" applyBorder="1" applyAlignment="1" applyProtection="1">
      <alignment horizontal="left" vertical="center"/>
      <protection/>
    </xf>
    <xf numFmtId="0" fontId="32" fillId="4" borderId="0" xfId="0" applyNumberFormat="1" applyFont="1" applyFill="1" applyBorder="1" applyAlignment="1" applyProtection="1">
      <alignment horizontal="left" vertical="center"/>
      <protection/>
    </xf>
    <xf numFmtId="0" fontId="3" fillId="3" borderId="5" xfId="0" applyFont="1" applyFill="1" applyBorder="1" applyAlignment="1" applyProtection="1">
      <alignment horizontal="left" vertical="center" indent="1"/>
      <protection/>
    </xf>
    <xf numFmtId="0" fontId="6" fillId="3" borderId="6" xfId="0" applyFont="1" applyFill="1" applyBorder="1" applyAlignment="1" applyProtection="1">
      <alignment vertical="center"/>
      <protection/>
    </xf>
    <xf numFmtId="49" fontId="22" fillId="4" borderId="0" xfId="0" applyNumberFormat="1" applyFont="1" applyFill="1" applyBorder="1" applyAlignment="1" applyProtection="1">
      <alignment vertical="center"/>
      <protection/>
    </xf>
    <xf numFmtId="0" fontId="2" fillId="4" borderId="0" xfId="0" applyNumberFormat="1" applyFont="1" applyFill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/>
      <protection/>
    </xf>
    <xf numFmtId="0" fontId="2" fillId="4" borderId="3" xfId="0" applyFont="1" applyFill="1" applyBorder="1" applyAlignment="1" applyProtection="1">
      <alignment vertical="center"/>
      <protection/>
    </xf>
    <xf numFmtId="0" fontId="2" fillId="4" borderId="9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/>
      <protection/>
    </xf>
    <xf numFmtId="0" fontId="2" fillId="4" borderId="15" xfId="0" applyFont="1" applyFill="1" applyBorder="1" applyAlignment="1" applyProtection="1">
      <alignment vertical="center"/>
      <protection/>
    </xf>
    <xf numFmtId="0" fontId="2" fillId="4" borderId="2" xfId="0" applyFont="1" applyFill="1" applyBorder="1" applyAlignment="1" applyProtection="1">
      <alignment vertical="center"/>
      <protection/>
    </xf>
    <xf numFmtId="0" fontId="6" fillId="4" borderId="7" xfId="0" applyFont="1" applyFill="1" applyBorder="1" applyAlignment="1" applyProtection="1">
      <alignment horizontal="left" vertical="center"/>
      <protection/>
    </xf>
    <xf numFmtId="165" fontId="6" fillId="4" borderId="0" xfId="0" applyNumberFormat="1" applyFont="1" applyFill="1" applyBorder="1" applyAlignment="1" applyProtection="1">
      <alignment horizontal="left" vertical="center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3" xfId="0" applyFont="1" applyFill="1" applyBorder="1" applyAlignment="1" applyProtection="1">
      <alignment vertical="center"/>
      <protection/>
    </xf>
    <xf numFmtId="165" fontId="33" fillId="4" borderId="0" xfId="0" applyNumberFormat="1" applyFont="1" applyFill="1" applyBorder="1" applyAlignment="1" applyProtection="1">
      <alignment horizontal="left" vertical="center"/>
      <protection/>
    </xf>
    <xf numFmtId="0" fontId="6" fillId="4" borderId="8" xfId="0" applyFont="1" applyFill="1" applyBorder="1" applyAlignment="1">
      <alignment vertical="center"/>
    </xf>
    <xf numFmtId="0" fontId="21" fillId="3" borderId="6" xfId="0" applyNumberFormat="1" applyFont="1" applyFill="1" applyBorder="1" applyAlignment="1" applyProtection="1">
      <alignment horizontal="center" vertical="center"/>
      <protection/>
    </xf>
    <xf numFmtId="0" fontId="34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8" xfId="0" applyFill="1" applyBorder="1" applyAlignment="1">
      <alignment/>
    </xf>
    <xf numFmtId="1" fontId="2" fillId="4" borderId="12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applyNumberFormat="1" applyFont="1" applyFill="1" applyBorder="1" applyAlignment="1" applyProtection="1">
      <alignment horizontal="left" vertical="center"/>
      <protection/>
    </xf>
    <xf numFmtId="0" fontId="17" fillId="2" borderId="7" xfId="0" applyFont="1" applyFill="1" applyBorder="1" applyAlignment="1" applyProtection="1">
      <alignment horizontal="left" vertical="center"/>
      <protection/>
    </xf>
    <xf numFmtId="0" fontId="0" fillId="2" borderId="0" xfId="0" applyFont="1" applyFill="1" applyAlignment="1">
      <alignment/>
    </xf>
    <xf numFmtId="49" fontId="22" fillId="4" borderId="7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Border="1" applyAlignment="1" applyProtection="1">
      <alignment horizontal="right" vertical="center"/>
      <protection/>
    </xf>
    <xf numFmtId="0" fontId="3" fillId="3" borderId="0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Border="1" applyAlignment="1" applyProtection="1">
      <alignment horizontal="center" vertical="center"/>
      <protection/>
    </xf>
    <xf numFmtId="49" fontId="22" fillId="4" borderId="3" xfId="0" applyNumberFormat="1" applyFont="1" applyFill="1" applyBorder="1" applyAlignment="1" applyProtection="1">
      <alignment horizontal="center" vertical="center"/>
      <protection/>
    </xf>
    <xf numFmtId="0" fontId="2" fillId="4" borderId="9" xfId="0" applyNumberFormat="1" applyFont="1" applyFill="1" applyBorder="1" applyAlignment="1" applyProtection="1">
      <alignment horizontal="left" vertical="center" indent="1"/>
      <protection/>
    </xf>
    <xf numFmtId="49" fontId="22" fillId="4" borderId="7" xfId="0" applyNumberFormat="1" applyFont="1" applyFill="1" applyBorder="1" applyAlignment="1" applyProtection="1">
      <alignment vertical="center"/>
      <protection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1" fontId="2" fillId="2" borderId="0" xfId="0" applyNumberFormat="1" applyFont="1" applyFill="1" applyBorder="1" applyAlignment="1" applyProtection="1">
      <alignment horizontal="left" vertical="center"/>
      <protection/>
    </xf>
    <xf numFmtId="0" fontId="3" fillId="3" borderId="6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2" fillId="4" borderId="10" xfId="0" applyNumberFormat="1" applyFont="1" applyFill="1" applyBorder="1" applyAlignment="1" applyProtection="1">
      <alignment horizontal="left" vertical="center" indent="1"/>
      <protection/>
    </xf>
    <xf numFmtId="0" fontId="3" fillId="3" borderId="11" xfId="0" applyNumberFormat="1" applyFont="1" applyFill="1" applyBorder="1" applyAlignment="1" applyProtection="1">
      <alignment horizontal="center" vertical="center"/>
      <protection/>
    </xf>
    <xf numFmtId="49" fontId="22" fillId="4" borderId="7" xfId="0" applyNumberFormat="1" applyFont="1" applyFill="1" applyBorder="1" applyAlignment="1" applyProtection="1">
      <alignment horizontal="left" vertical="center"/>
      <protection/>
    </xf>
    <xf numFmtId="0" fontId="6" fillId="4" borderId="8" xfId="0" applyFont="1" applyFill="1" applyBorder="1" applyAlignment="1" applyProtection="1">
      <alignment horizontal="left" vertical="center"/>
      <protection/>
    </xf>
    <xf numFmtId="0" fontId="2" fillId="4" borderId="9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right" vertical="center"/>
    </xf>
    <xf numFmtId="1" fontId="2" fillId="4" borderId="10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right" vertical="center"/>
    </xf>
    <xf numFmtId="1" fontId="2" fillId="4" borderId="4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center" indent="1"/>
    </xf>
    <xf numFmtId="0" fontId="2" fillId="4" borderId="7" xfId="0" applyFont="1" applyFill="1" applyBorder="1" applyAlignment="1">
      <alignment horizontal="left" vertical="center" indent="1"/>
    </xf>
    <xf numFmtId="0" fontId="2" fillId="4" borderId="14" xfId="0" applyFont="1" applyFill="1" applyBorder="1" applyAlignment="1">
      <alignment horizontal="left" vertical="center" indent="1"/>
    </xf>
    <xf numFmtId="0" fontId="2" fillId="4" borderId="9" xfId="0" applyFont="1" applyFill="1" applyBorder="1" applyAlignment="1">
      <alignment horizontal="left" vertical="center" indent="1"/>
    </xf>
    <xf numFmtId="0" fontId="3" fillId="3" borderId="6" xfId="0" applyFont="1" applyFill="1" applyBorder="1" applyAlignment="1" applyProtection="1">
      <alignment horizontal="left" vertical="center" indent="1"/>
      <protection/>
    </xf>
    <xf numFmtId="0" fontId="2" fillId="4" borderId="4" xfId="0" applyFont="1" applyFill="1" applyBorder="1" applyAlignment="1">
      <alignment horizontal="left" vertical="center" indent="1"/>
    </xf>
    <xf numFmtId="0" fontId="3" fillId="3" borderId="14" xfId="0" applyNumberFormat="1" applyFont="1" applyFill="1" applyBorder="1" applyAlignment="1" applyProtection="1">
      <alignment horizontal="center" textRotation="90"/>
      <protection/>
    </xf>
    <xf numFmtId="0" fontId="3" fillId="3" borderId="9" xfId="0" applyNumberFormat="1" applyFont="1" applyFill="1" applyBorder="1" applyAlignment="1" applyProtection="1">
      <alignment horizontal="center" textRotation="90"/>
      <protection/>
    </xf>
    <xf numFmtId="0" fontId="2" fillId="4" borderId="15" xfId="0" applyFont="1" applyFill="1" applyBorder="1" applyAlignment="1">
      <alignment/>
    </xf>
    <xf numFmtId="49" fontId="2" fillId="4" borderId="2" xfId="0" applyNumberFormat="1" applyFont="1" applyFill="1" applyBorder="1" applyAlignment="1">
      <alignment horizontal="right" vertical="center"/>
    </xf>
    <xf numFmtId="1" fontId="2" fillId="4" borderId="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49" fontId="2" fillId="4" borderId="3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textRotation="90"/>
    </xf>
    <xf numFmtId="0" fontId="17" fillId="2" borderId="0" xfId="0" applyFont="1" applyFill="1" applyBorder="1" applyAlignment="1" applyProtection="1">
      <alignment horizontal="center" textRotation="90"/>
      <protection/>
    </xf>
    <xf numFmtId="0" fontId="3" fillId="2" borderId="0" xfId="0" applyFont="1" applyFill="1" applyAlignment="1" applyProtection="1">
      <alignment horizontal="center"/>
      <protection/>
    </xf>
    <xf numFmtId="0" fontId="20" fillId="2" borderId="0" xfId="0" applyFont="1" applyFill="1" applyAlignment="1">
      <alignment horizontal="center"/>
    </xf>
    <xf numFmtId="0" fontId="3" fillId="3" borderId="2" xfId="0" applyNumberFormat="1" applyFont="1" applyFill="1" applyBorder="1" applyAlignment="1" applyProtection="1">
      <alignment horizontal="center" textRotation="90"/>
      <protection/>
    </xf>
    <xf numFmtId="0" fontId="3" fillId="3" borderId="3" xfId="0" applyNumberFormat="1" applyFont="1" applyFill="1" applyBorder="1" applyAlignment="1" applyProtection="1">
      <alignment horizontal="center" textRotation="90"/>
      <protection/>
    </xf>
    <xf numFmtId="1" fontId="2" fillId="4" borderId="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/>
    </xf>
    <xf numFmtId="49" fontId="2" fillId="4" borderId="9" xfId="0" applyNumberFormat="1" applyFont="1" applyFill="1" applyBorder="1" applyAlignment="1">
      <alignment horizontal="right" vertical="center"/>
    </xf>
    <xf numFmtId="1" fontId="2" fillId="4" borderId="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1" fillId="3" borderId="11" xfId="0" applyNumberFormat="1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3" fillId="3" borderId="11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5" fillId="2" borderId="0" xfId="0" applyFont="1" applyFill="1" applyAlignment="1">
      <alignment vertical="center"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1" fillId="3" borderId="15" xfId="0" applyNumberFormat="1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21" fillId="3" borderId="14" xfId="0" applyNumberFormat="1" applyFont="1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>
      <alignment vertical="center"/>
    </xf>
    <xf numFmtId="0" fontId="3" fillId="3" borderId="15" xfId="0" applyNumberFormat="1" applyFont="1" applyFill="1" applyBorder="1" applyAlignment="1" applyProtection="1">
      <alignment horizontal="center" textRotation="90"/>
      <protection/>
    </xf>
    <xf numFmtId="0" fontId="2" fillId="3" borderId="2" xfId="0" applyFont="1" applyFill="1" applyBorder="1" applyAlignment="1">
      <alignment horizontal="center" textRotation="90"/>
    </xf>
    <xf numFmtId="0" fontId="3" fillId="3" borderId="7" xfId="0" applyNumberFormat="1" applyFont="1" applyFill="1" applyBorder="1" applyAlignment="1" applyProtection="1">
      <alignment horizontal="center" textRotation="90"/>
      <protection/>
    </xf>
    <xf numFmtId="0" fontId="2" fillId="3" borderId="3" xfId="0" applyFont="1" applyFill="1" applyBorder="1" applyAlignment="1">
      <alignment horizontal="center" textRotation="90"/>
    </xf>
    <xf numFmtId="0" fontId="2" fillId="3" borderId="14" xfId="0" applyFont="1" applyFill="1" applyBorder="1" applyAlignment="1" applyProtection="1">
      <alignment horizontal="center" textRotation="90"/>
      <protection/>
    </xf>
    <xf numFmtId="0" fontId="2" fillId="3" borderId="9" xfId="0" applyFont="1" applyFill="1" applyBorder="1" applyAlignment="1">
      <alignment horizontal="center" textRotation="90"/>
    </xf>
    <xf numFmtId="0" fontId="19" fillId="2" borderId="0" xfId="0" applyNumberFormat="1" applyFont="1" applyFill="1" applyBorder="1" applyAlignment="1" applyProtection="1">
      <alignment horizontal="center" textRotation="90"/>
      <protection/>
    </xf>
    <xf numFmtId="0" fontId="15" fillId="3" borderId="15" xfId="0" applyNumberFormat="1" applyFont="1" applyFill="1" applyBorder="1" applyAlignment="1" applyProtection="1">
      <alignment horizontal="center" textRotation="90"/>
      <protection/>
    </xf>
    <xf numFmtId="0" fontId="16" fillId="3" borderId="2" xfId="0" applyFont="1" applyFill="1" applyBorder="1" applyAlignment="1">
      <alignment horizontal="center" textRotation="90"/>
    </xf>
    <xf numFmtId="0" fontId="15" fillId="3" borderId="7" xfId="0" applyNumberFormat="1" applyFont="1" applyFill="1" applyBorder="1" applyAlignment="1" applyProtection="1">
      <alignment horizontal="center" textRotation="90"/>
      <protection/>
    </xf>
    <xf numFmtId="0" fontId="16" fillId="3" borderId="3" xfId="0" applyFont="1" applyFill="1" applyBorder="1" applyAlignment="1">
      <alignment horizontal="center" textRotation="90"/>
    </xf>
    <xf numFmtId="0" fontId="16" fillId="3" borderId="14" xfId="0" applyFont="1" applyFill="1" applyBorder="1" applyAlignment="1" applyProtection="1">
      <alignment horizontal="center" textRotation="90"/>
      <protection/>
    </xf>
    <xf numFmtId="0" fontId="16" fillId="3" borderId="9" xfId="0" applyFont="1" applyFill="1" applyBorder="1" applyAlignment="1">
      <alignment horizontal="center" textRotation="90"/>
    </xf>
    <xf numFmtId="0" fontId="15" fillId="3" borderId="2" xfId="0" applyNumberFormat="1" applyFont="1" applyFill="1" applyBorder="1" applyAlignment="1" applyProtection="1">
      <alignment horizontal="center" textRotation="90"/>
      <protection/>
    </xf>
    <xf numFmtId="0" fontId="15" fillId="3" borderId="3" xfId="0" applyNumberFormat="1" applyFont="1" applyFill="1" applyBorder="1" applyAlignment="1" applyProtection="1">
      <alignment horizontal="center" textRotation="90"/>
      <protection/>
    </xf>
    <xf numFmtId="0" fontId="15" fillId="3" borderId="14" xfId="0" applyNumberFormat="1" applyFont="1" applyFill="1" applyBorder="1" applyAlignment="1" applyProtection="1">
      <alignment horizontal="center" textRotation="90"/>
      <protection/>
    </xf>
    <xf numFmtId="0" fontId="15" fillId="3" borderId="9" xfId="0" applyNumberFormat="1" applyFont="1" applyFill="1" applyBorder="1" applyAlignment="1" applyProtection="1">
      <alignment horizontal="center" textRotation="90"/>
      <protection/>
    </xf>
    <xf numFmtId="0" fontId="28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3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3" fillId="3" borderId="11" xfId="0" applyNumberFormat="1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left" vertical="center"/>
      <protection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corecards/2013/2013-04-28_highgate.pdf" TargetMode="External" /><Relationship Id="rId2" Type="http://schemas.openxmlformats.org/officeDocument/2006/relationships/hyperlink" Target="scorecards/2013/2013-05-05_harrow_st_marys.pdf" TargetMode="External" /><Relationship Id="rId3" Type="http://schemas.openxmlformats.org/officeDocument/2006/relationships/hyperlink" Target="scorecards/2013/2013-05-12_hampton_wick.pdf" TargetMode="External" /><Relationship Id="rId4" Type="http://schemas.openxmlformats.org/officeDocument/2006/relationships/hyperlink" Target="2013_matchreports.asp#highgate13" TargetMode="External" /><Relationship Id="rId5" Type="http://schemas.openxmlformats.org/officeDocument/2006/relationships/hyperlink" Target="2013_matchreports.asp#harrowstmarys13" TargetMode="External" /><Relationship Id="rId6" Type="http://schemas.openxmlformats.org/officeDocument/2006/relationships/hyperlink" Target="scorecards/2013/2013-05-19_northwood.pdf" TargetMode="External" /><Relationship Id="rId7" Type="http://schemas.openxmlformats.org/officeDocument/2006/relationships/hyperlink" Target="scorecards/2013/2013-05-26_kew.pdf" TargetMode="External" /><Relationship Id="rId8" Type="http://schemas.openxmlformats.org/officeDocument/2006/relationships/hyperlink" Target="2013_matchreports.asp#kew13" TargetMode="External" /><Relationship Id="rId9" Type="http://schemas.openxmlformats.org/officeDocument/2006/relationships/hyperlink" Target="2013_matchreports.asp#hamptonwick13" TargetMode="External" /><Relationship Id="rId10" Type="http://schemas.openxmlformats.org/officeDocument/2006/relationships/hyperlink" Target="scorecards/2013/2013-05-26_kew.pdf" TargetMode="External" /><Relationship Id="rId11" Type="http://schemas.openxmlformats.org/officeDocument/2006/relationships/hyperlink" Target="scorecards/2013/2013-06-09_hampstead.pdf" TargetMode="External" /><Relationship Id="rId12" Type="http://schemas.openxmlformats.org/officeDocument/2006/relationships/hyperlink" Target="2013_matchreports.asp#hampstead13" TargetMode="External" /><Relationship Id="rId13" Type="http://schemas.openxmlformats.org/officeDocument/2006/relationships/hyperlink" Target="scorecards/2013/2013-06-16_harrow_weald.pdf" TargetMode="External" /><Relationship Id="rId14" Type="http://schemas.openxmlformats.org/officeDocument/2006/relationships/hyperlink" Target="2013_matchreports.asp#harrowweald13" TargetMode="External" /><Relationship Id="rId15" Type="http://schemas.openxmlformats.org/officeDocument/2006/relationships/hyperlink" Target="2013_matchreports.asp#ealingthreebridges13" TargetMode="External" /><Relationship Id="rId16" Type="http://schemas.openxmlformats.org/officeDocument/2006/relationships/hyperlink" Target="scorecards/2013/2013-06-23_british_airways.pdf" TargetMode="External" /><Relationship Id="rId17" Type="http://schemas.openxmlformats.org/officeDocument/2006/relationships/hyperlink" Target="scorecards/2013/2013-06-30_acton.pdf" TargetMode="External" /><Relationship Id="rId18" Type="http://schemas.openxmlformats.org/officeDocument/2006/relationships/hyperlink" Target="2013_matchreports.asp#harrowweald13" TargetMode="External" /><Relationship Id="rId19" Type="http://schemas.openxmlformats.org/officeDocument/2006/relationships/hyperlink" Target="2013_matchreports.asp#britishairways13" TargetMode="External" /><Relationship Id="rId20" Type="http://schemas.openxmlformats.org/officeDocument/2006/relationships/hyperlink" Target="2013_matchreports.asp#acton13" TargetMode="External" /><Relationship Id="rId21" Type="http://schemas.openxmlformats.org/officeDocument/2006/relationships/hyperlink" Target="scorecards/2013/2013-07-07_barnes.pdf" TargetMode="External" /><Relationship Id="rId22" Type="http://schemas.openxmlformats.org/officeDocument/2006/relationships/hyperlink" Target="2013_matchreports.asp#barnes13" TargetMode="External" /><Relationship Id="rId23" Type="http://schemas.openxmlformats.org/officeDocument/2006/relationships/hyperlink" Target="scorecards/2013/2013-07-14_teddington.pdf" TargetMode="External" /><Relationship Id="rId24" Type="http://schemas.openxmlformats.org/officeDocument/2006/relationships/hyperlink" Target="2013_matchreports.asp#teddington13" TargetMode="External" /><Relationship Id="rId25" Type="http://schemas.openxmlformats.org/officeDocument/2006/relationships/hyperlink" Target="2013_matchreports.asp#northwood13" TargetMode="External" /><Relationship Id="rId26" Type="http://schemas.openxmlformats.org/officeDocument/2006/relationships/hyperlink" Target="scorecards/2013/2013-07-21_amersham.pdf" TargetMode="External" /><Relationship Id="rId27" Type="http://schemas.openxmlformats.org/officeDocument/2006/relationships/hyperlink" Target="2013_matchreports.asp#amersham13" TargetMode="External" /><Relationship Id="rId28" Type="http://schemas.openxmlformats.org/officeDocument/2006/relationships/hyperlink" Target="scorecards/2013/2013-07-28_langleybury.pdf" TargetMode="External" /><Relationship Id="rId29" Type="http://schemas.openxmlformats.org/officeDocument/2006/relationships/hyperlink" Target="2013_matchreports.asp#langleybury13" TargetMode="External" /><Relationship Id="rId30" Type="http://schemas.openxmlformats.org/officeDocument/2006/relationships/hyperlink" Target="scorecards/2013/2013-08-04_wembley.pdf" TargetMode="External" /><Relationship Id="rId31" Type="http://schemas.openxmlformats.org/officeDocument/2006/relationships/hyperlink" Target="scorecards/2013/2013-08-11_hornsey.pdf" TargetMode="External" /><Relationship Id="rId32" Type="http://schemas.openxmlformats.org/officeDocument/2006/relationships/hyperlink" Target="2013_matchreports.asp#wembley13" TargetMode="External" /><Relationship Id="rId33" Type="http://schemas.openxmlformats.org/officeDocument/2006/relationships/hyperlink" Target="scorecards/2013/2013-08-17_nine_bar-2.pdf" TargetMode="External" /><Relationship Id="rId34" Type="http://schemas.openxmlformats.org/officeDocument/2006/relationships/hyperlink" Target="scorecards/2013/2013-08-17_nine_bar-1.pdf" TargetMode="External" /><Relationship Id="rId35" Type="http://schemas.openxmlformats.org/officeDocument/2006/relationships/hyperlink" Target="scorecards/2013/2013-08-26_shepperton.pdf" TargetMode="External" /><Relationship Id="rId36" Type="http://schemas.openxmlformats.org/officeDocument/2006/relationships/hyperlink" Target="scorecards/2013/2013-09-01_hillingdon_manor.pdf" TargetMode="External" /><Relationship Id="rId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corecards/2013/2013-05-05_harrow_st_marys.pdf" TargetMode="External" /><Relationship Id="rId2" Type="http://schemas.openxmlformats.org/officeDocument/2006/relationships/hyperlink" Target="scorecards/2012/2012-05-06_harrow_st_marys.pdf" TargetMode="External" /><Relationship Id="rId3" Type="http://schemas.openxmlformats.org/officeDocument/2006/relationships/hyperlink" Target="scorecards/2013/2013-05-12_hampton_wick.pdf" TargetMode="External" /><Relationship Id="rId4" Type="http://schemas.openxmlformats.org/officeDocument/2006/relationships/hyperlink" Target="scorecards/2013/2013-05-19_northwood.pdf" TargetMode="External" /><Relationship Id="rId5" Type="http://schemas.openxmlformats.org/officeDocument/2006/relationships/hyperlink" Target="scorecards/2013/2013-05-26_kew.pdf" TargetMode="External" /><Relationship Id="rId6" Type="http://schemas.openxmlformats.org/officeDocument/2006/relationships/hyperlink" Target="scorecards/2013/2013-06-02_ealing_three_bridges.pdf" TargetMode="External" /><Relationship Id="rId7" Type="http://schemas.openxmlformats.org/officeDocument/2006/relationships/hyperlink" Target="scorecards/2013/2013-06-09_hampstead.pdf" TargetMode="External" /><Relationship Id="rId8" Type="http://schemas.openxmlformats.org/officeDocument/2006/relationships/hyperlink" Target="scorecards/2013/2013-06-16_harrow_weald.pdf" TargetMode="External" /><Relationship Id="rId9" Type="http://schemas.openxmlformats.org/officeDocument/2006/relationships/hyperlink" Target="scorecards/2013/2013-06-23_british_airways.pdf" TargetMode="External" /><Relationship Id="rId10" Type="http://schemas.openxmlformats.org/officeDocument/2006/relationships/hyperlink" Target="scorecards/2013/2013-06-30_acton.pdf" TargetMode="External" /><Relationship Id="rId11" Type="http://schemas.openxmlformats.org/officeDocument/2006/relationships/hyperlink" Target="scorecards/2013/2013-07-07_barnes.pdf" TargetMode="External" /><Relationship Id="rId12" Type="http://schemas.openxmlformats.org/officeDocument/2006/relationships/hyperlink" Target="scorecards/2013/2013-07-14_teddington.pdf" TargetMode="External" /><Relationship Id="rId13" Type="http://schemas.openxmlformats.org/officeDocument/2006/relationships/hyperlink" Target="scorecards/2013/2013-07-21_amersham.pdf" TargetMode="External" /><Relationship Id="rId14" Type="http://schemas.openxmlformats.org/officeDocument/2006/relationships/hyperlink" Target="scorecards/2013/2013-07-28_langleybury.pdf" TargetMode="External" /><Relationship Id="rId15" Type="http://schemas.openxmlformats.org/officeDocument/2006/relationships/hyperlink" Target="scorecards/2013/2013-08-04_wembley.pdf" TargetMode="External" /><Relationship Id="rId16" Type="http://schemas.openxmlformats.org/officeDocument/2006/relationships/hyperlink" Target="scorecards/2013/2013-08-11_hornsey.pdf" TargetMode="External" /><Relationship Id="rId17" Type="http://schemas.openxmlformats.org/officeDocument/2006/relationships/hyperlink" Target="scorecards/2013/2013-08-17_nine_bar-1.pdf" TargetMode="External" /><Relationship Id="rId18" Type="http://schemas.openxmlformats.org/officeDocument/2006/relationships/hyperlink" Target="scorecards/2013/2013-08-17_nine_bar-2.pdf" TargetMode="External" /><Relationship Id="rId19" Type="http://schemas.openxmlformats.org/officeDocument/2006/relationships/hyperlink" Target="scorecards/2013/2013-08-18_nevill_holt.pdf" TargetMode="External" /><Relationship Id="rId20" Type="http://schemas.openxmlformats.org/officeDocument/2006/relationships/hyperlink" Target="scorecards/2013/2013-08-26_shepperton.pdf" TargetMode="External" /><Relationship Id="rId21" Type="http://schemas.openxmlformats.org/officeDocument/2006/relationships/hyperlink" Target="scorecards/2013/2013-09-01_hillingdon_manor.pdf" TargetMode="Externa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showGridLines="0" showRowColHeaders="0" tabSelected="1" workbookViewId="0" topLeftCell="A1">
      <selection activeCell="A83" sqref="A83"/>
    </sheetView>
  </sheetViews>
  <sheetFormatPr defaultColWidth="9.140625" defaultRowHeight="12.75"/>
  <cols>
    <col min="1" max="1" width="1.8515625" style="3" customWidth="1"/>
    <col min="2" max="2" width="12.7109375" style="3" customWidth="1"/>
    <col min="3" max="3" width="12.00390625" style="3" customWidth="1"/>
    <col min="4" max="4" width="11.57421875" style="3" customWidth="1"/>
    <col min="5" max="5" width="9.8515625" style="3" customWidth="1"/>
    <col min="6" max="6" width="14.421875" style="3" customWidth="1"/>
    <col min="7" max="8" width="12.140625" style="3" customWidth="1"/>
    <col min="9" max="9" width="14.421875" style="3" customWidth="1"/>
    <col min="10" max="16384" width="9.140625" style="3" customWidth="1"/>
  </cols>
  <sheetData>
    <row r="1" spans="1:8" ht="13.5" customHeight="1">
      <c r="A1" s="1"/>
      <c r="B1" s="2"/>
      <c r="C1" s="2"/>
      <c r="D1" s="2"/>
      <c r="E1" s="2"/>
      <c r="F1" s="2"/>
      <c r="G1" s="2"/>
      <c r="H1" s="1"/>
    </row>
    <row r="2" spans="1:9" ht="13.5" customHeight="1">
      <c r="A2" s="1"/>
      <c r="B2" s="132" t="s">
        <v>0</v>
      </c>
      <c r="C2" s="132" t="s">
        <v>1</v>
      </c>
      <c r="D2" s="289"/>
      <c r="E2" s="289" t="s">
        <v>2</v>
      </c>
      <c r="F2" s="4" t="s">
        <v>3</v>
      </c>
      <c r="G2" s="4" t="s">
        <v>4</v>
      </c>
      <c r="H2" s="4"/>
      <c r="I2" s="4"/>
    </row>
    <row r="3" spans="1:9" ht="13.5" customHeight="1">
      <c r="A3" s="5"/>
      <c r="B3" s="285" t="s">
        <v>5</v>
      </c>
      <c r="C3" s="286" t="s">
        <v>6</v>
      </c>
      <c r="D3" s="7"/>
      <c r="E3" s="7" t="s">
        <v>7</v>
      </c>
      <c r="F3" s="6" t="s">
        <v>8</v>
      </c>
      <c r="G3" s="7" t="s">
        <v>9</v>
      </c>
      <c r="H3" s="8" t="s">
        <v>10</v>
      </c>
      <c r="I3" s="8" t="s">
        <v>11</v>
      </c>
    </row>
    <row r="4" spans="1:9" ht="13.5" customHeight="1">
      <c r="A4" s="5"/>
      <c r="B4" s="286" t="s">
        <v>12</v>
      </c>
      <c r="C4" s="286" t="s">
        <v>13</v>
      </c>
      <c r="D4" s="7"/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</row>
    <row r="5" spans="1:9" ht="13.5" customHeight="1">
      <c r="A5" s="5"/>
      <c r="B5" s="286" t="s">
        <v>14</v>
      </c>
      <c r="C5" s="286" t="s">
        <v>15</v>
      </c>
      <c r="D5" s="7"/>
      <c r="E5" s="7" t="s">
        <v>16</v>
      </c>
      <c r="F5" s="7" t="s">
        <v>8</v>
      </c>
      <c r="G5" s="7" t="s">
        <v>9</v>
      </c>
      <c r="H5" s="8" t="s">
        <v>10</v>
      </c>
      <c r="I5" s="8" t="s">
        <v>11</v>
      </c>
    </row>
    <row r="6" spans="1:9" ht="13.5" customHeight="1">
      <c r="A6" s="5"/>
      <c r="B6" s="286" t="s">
        <v>17</v>
      </c>
      <c r="C6" s="286" t="s">
        <v>18</v>
      </c>
      <c r="D6" s="7"/>
      <c r="E6" s="7" t="s">
        <v>16</v>
      </c>
      <c r="F6" s="7" t="s">
        <v>8</v>
      </c>
      <c r="G6" s="7" t="s">
        <v>9</v>
      </c>
      <c r="H6" s="8" t="s">
        <v>10</v>
      </c>
      <c r="I6" s="8" t="s">
        <v>11</v>
      </c>
    </row>
    <row r="7" spans="1:9" ht="13.5" customHeight="1">
      <c r="A7" s="5"/>
      <c r="B7" s="286" t="s">
        <v>19</v>
      </c>
      <c r="C7" s="286" t="s">
        <v>20</v>
      </c>
      <c r="D7" s="7"/>
      <c r="E7" s="7" t="s">
        <v>7</v>
      </c>
      <c r="F7" s="7" t="s">
        <v>8</v>
      </c>
      <c r="G7" s="7" t="s">
        <v>9</v>
      </c>
      <c r="H7" s="8" t="s">
        <v>10</v>
      </c>
      <c r="I7" s="8" t="s">
        <v>11</v>
      </c>
    </row>
    <row r="8" spans="1:9" ht="13.5" customHeight="1">
      <c r="A8" s="5"/>
      <c r="B8" s="286" t="s">
        <v>21</v>
      </c>
      <c r="C8" s="286" t="s">
        <v>237</v>
      </c>
      <c r="D8" s="7"/>
      <c r="E8" s="7" t="s">
        <v>7</v>
      </c>
      <c r="F8" s="7" t="s">
        <v>8</v>
      </c>
      <c r="G8" s="7" t="s">
        <v>9</v>
      </c>
      <c r="H8" s="8" t="s">
        <v>10</v>
      </c>
      <c r="I8" s="8" t="s">
        <v>11</v>
      </c>
    </row>
    <row r="9" spans="1:9" ht="13.5" customHeight="1">
      <c r="A9" s="5"/>
      <c r="B9" s="286" t="s">
        <v>22</v>
      </c>
      <c r="C9" s="286" t="s">
        <v>23</v>
      </c>
      <c r="D9" s="7"/>
      <c r="E9" s="7" t="s">
        <v>7</v>
      </c>
      <c r="F9" s="7" t="s">
        <v>8</v>
      </c>
      <c r="G9" s="7" t="s">
        <v>260</v>
      </c>
      <c r="H9" s="8" t="s">
        <v>10</v>
      </c>
      <c r="I9" s="8" t="s">
        <v>11</v>
      </c>
    </row>
    <row r="10" spans="1:9" ht="13.5" customHeight="1">
      <c r="A10" s="5"/>
      <c r="B10" s="286" t="s">
        <v>24</v>
      </c>
      <c r="C10" s="286" t="s">
        <v>25</v>
      </c>
      <c r="D10" s="7"/>
      <c r="E10" s="7" t="s">
        <v>16</v>
      </c>
      <c r="F10" s="7" t="s">
        <v>8</v>
      </c>
      <c r="G10" s="7" t="s">
        <v>9</v>
      </c>
      <c r="H10" s="8" t="s">
        <v>10</v>
      </c>
      <c r="I10" s="8" t="s">
        <v>11</v>
      </c>
    </row>
    <row r="11" spans="1:9" ht="13.5" customHeight="1">
      <c r="A11" s="5"/>
      <c r="B11" s="286" t="s">
        <v>26</v>
      </c>
      <c r="C11" s="286" t="s">
        <v>27</v>
      </c>
      <c r="D11" s="7"/>
      <c r="E11" s="7" t="s">
        <v>16</v>
      </c>
      <c r="F11" s="7" t="s">
        <v>8</v>
      </c>
      <c r="G11" s="7" t="s">
        <v>9</v>
      </c>
      <c r="H11" s="8" t="s">
        <v>10</v>
      </c>
      <c r="I11" s="8" t="s">
        <v>11</v>
      </c>
    </row>
    <row r="12" spans="1:9" ht="13.5" customHeight="1">
      <c r="A12" s="5"/>
      <c r="B12" s="286" t="s">
        <v>28</v>
      </c>
      <c r="C12" s="286" t="s">
        <v>29</v>
      </c>
      <c r="D12" s="7"/>
      <c r="E12" s="7" t="s">
        <v>287</v>
      </c>
      <c r="F12" s="7" t="s">
        <v>8</v>
      </c>
      <c r="G12" s="7" t="s">
        <v>260</v>
      </c>
      <c r="H12" s="8" t="s">
        <v>10</v>
      </c>
      <c r="I12" s="8" t="s">
        <v>11</v>
      </c>
    </row>
    <row r="13" spans="1:9" ht="13.5" customHeight="1">
      <c r="A13" s="5"/>
      <c r="B13" s="286" t="s">
        <v>30</v>
      </c>
      <c r="C13" s="286" t="s">
        <v>31</v>
      </c>
      <c r="D13" s="7"/>
      <c r="E13" s="7" t="s">
        <v>7</v>
      </c>
      <c r="F13" s="7" t="s">
        <v>8</v>
      </c>
      <c r="G13" s="7" t="s">
        <v>9</v>
      </c>
      <c r="H13" s="8" t="s">
        <v>10</v>
      </c>
      <c r="I13" s="8" t="s">
        <v>11</v>
      </c>
    </row>
    <row r="14" spans="1:9" ht="13.5" customHeight="1">
      <c r="A14" s="5"/>
      <c r="B14" s="286" t="s">
        <v>32</v>
      </c>
      <c r="C14" s="286" t="s">
        <v>33</v>
      </c>
      <c r="D14" s="7"/>
      <c r="E14" s="7" t="s">
        <v>7</v>
      </c>
      <c r="F14" s="7" t="s">
        <v>8</v>
      </c>
      <c r="G14" s="7" t="s">
        <v>9</v>
      </c>
      <c r="H14" s="8" t="s">
        <v>10</v>
      </c>
      <c r="I14" s="8" t="s">
        <v>11</v>
      </c>
    </row>
    <row r="15" spans="1:9" ht="13.5" customHeight="1">
      <c r="A15" s="5"/>
      <c r="B15" s="286" t="s">
        <v>34</v>
      </c>
      <c r="C15" s="286" t="s">
        <v>322</v>
      </c>
      <c r="D15" s="7"/>
      <c r="E15" s="7" t="s">
        <v>7</v>
      </c>
      <c r="F15" s="7" t="s">
        <v>8</v>
      </c>
      <c r="G15" s="7" t="s">
        <v>260</v>
      </c>
      <c r="H15" s="8" t="s">
        <v>10</v>
      </c>
      <c r="I15" s="8" t="s">
        <v>11</v>
      </c>
    </row>
    <row r="16" spans="1:9" ht="13.5" customHeight="1">
      <c r="A16" s="5"/>
      <c r="B16" s="286" t="s">
        <v>35</v>
      </c>
      <c r="C16" s="286" t="s">
        <v>345</v>
      </c>
      <c r="D16" s="7"/>
      <c r="E16" s="7" t="s">
        <v>7</v>
      </c>
      <c r="F16" s="7" t="s">
        <v>8</v>
      </c>
      <c r="G16" s="7" t="s">
        <v>9</v>
      </c>
      <c r="H16" s="8" t="s">
        <v>10</v>
      </c>
      <c r="I16" s="8" t="s">
        <v>11</v>
      </c>
    </row>
    <row r="17" spans="1:9" ht="13.5" customHeight="1">
      <c r="A17" s="5"/>
      <c r="B17" s="286" t="s">
        <v>36</v>
      </c>
      <c r="C17" s="286" t="s">
        <v>37</v>
      </c>
      <c r="D17" s="7"/>
      <c r="E17" s="7" t="s">
        <v>16</v>
      </c>
      <c r="F17" s="7" t="s">
        <v>366</v>
      </c>
      <c r="G17" s="7" t="s">
        <v>365</v>
      </c>
      <c r="H17" s="8" t="s">
        <v>10</v>
      </c>
      <c r="I17" s="8" t="s">
        <v>11</v>
      </c>
    </row>
    <row r="18" spans="1:9" ht="13.5" customHeight="1">
      <c r="A18" s="5"/>
      <c r="B18" s="286" t="s">
        <v>38</v>
      </c>
      <c r="C18" s="286" t="s">
        <v>377</v>
      </c>
      <c r="D18" s="7"/>
      <c r="E18" s="7" t="s">
        <v>7</v>
      </c>
      <c r="F18" s="7" t="s">
        <v>8</v>
      </c>
      <c r="G18" s="7" t="s">
        <v>9</v>
      </c>
      <c r="H18" s="8" t="s">
        <v>10</v>
      </c>
      <c r="I18" s="8"/>
    </row>
    <row r="19" spans="1:9" ht="13.5" customHeight="1">
      <c r="A19" s="5"/>
      <c r="B19" s="286" t="s">
        <v>39</v>
      </c>
      <c r="C19" s="286" t="s">
        <v>389</v>
      </c>
      <c r="D19" s="7"/>
      <c r="E19" s="7" t="s">
        <v>40</v>
      </c>
      <c r="F19" s="7" t="s">
        <v>387</v>
      </c>
      <c r="G19" s="7" t="s">
        <v>9</v>
      </c>
      <c r="H19" s="8" t="s">
        <v>10</v>
      </c>
      <c r="I19" s="8"/>
    </row>
    <row r="20" spans="1:9" ht="13.5" customHeight="1">
      <c r="A20" s="5"/>
      <c r="B20" s="286" t="s">
        <v>39</v>
      </c>
      <c r="C20" s="286" t="s">
        <v>384</v>
      </c>
      <c r="D20" s="7"/>
      <c r="E20" s="7" t="s">
        <v>385</v>
      </c>
      <c r="F20" s="7" t="s">
        <v>386</v>
      </c>
      <c r="G20" s="7" t="s">
        <v>9</v>
      </c>
      <c r="H20" s="8" t="s">
        <v>10</v>
      </c>
      <c r="I20" s="8"/>
    </row>
    <row r="21" spans="1:9" ht="13.5" customHeight="1">
      <c r="A21" s="5"/>
      <c r="B21" s="286" t="s">
        <v>41</v>
      </c>
      <c r="C21" s="286" t="s">
        <v>388</v>
      </c>
      <c r="D21" s="7"/>
      <c r="E21" s="7" t="s">
        <v>40</v>
      </c>
      <c r="F21" s="7" t="s">
        <v>8</v>
      </c>
      <c r="G21" s="7" t="s">
        <v>9</v>
      </c>
      <c r="H21" s="8" t="s">
        <v>10</v>
      </c>
      <c r="I21" s="8"/>
    </row>
    <row r="22" spans="1:9" ht="13.5" customHeight="1">
      <c r="A22" s="5"/>
      <c r="B22" s="286" t="s">
        <v>42</v>
      </c>
      <c r="C22" s="286" t="s">
        <v>43</v>
      </c>
      <c r="D22" s="7"/>
      <c r="E22" s="7" t="s">
        <v>7</v>
      </c>
      <c r="F22" s="7" t="s">
        <v>8</v>
      </c>
      <c r="G22" s="7" t="s">
        <v>9</v>
      </c>
      <c r="H22" s="8" t="s">
        <v>10</v>
      </c>
      <c r="I22" s="8"/>
    </row>
    <row r="23" spans="1:9" ht="13.5" customHeight="1">
      <c r="A23" s="5"/>
      <c r="B23" s="286" t="s">
        <v>44</v>
      </c>
      <c r="C23" s="287" t="s">
        <v>45</v>
      </c>
      <c r="D23" s="288"/>
      <c r="E23" s="290" t="s">
        <v>46</v>
      </c>
      <c r="F23" s="7" t="s">
        <v>8</v>
      </c>
      <c r="G23" s="7" t="s">
        <v>9</v>
      </c>
      <c r="H23" s="8" t="s">
        <v>10</v>
      </c>
      <c r="I23" s="9"/>
    </row>
    <row r="24" spans="1:10" ht="13.5" customHeight="1">
      <c r="A24" s="2"/>
      <c r="B24" s="201"/>
      <c r="C24" s="103"/>
      <c r="D24" s="103"/>
      <c r="E24" s="103"/>
      <c r="F24" s="201"/>
      <c r="G24" s="201"/>
      <c r="H24" s="201"/>
      <c r="I24" s="201"/>
      <c r="J24" s="107"/>
    </row>
    <row r="25" spans="1:9" ht="13.5" customHeight="1">
      <c r="A25" s="2"/>
      <c r="B25" s="309" t="s">
        <v>446</v>
      </c>
      <c r="C25" s="310"/>
      <c r="D25" s="2"/>
      <c r="E25" s="2"/>
      <c r="F25" s="2"/>
      <c r="G25" s="2"/>
      <c r="H25" s="103"/>
      <c r="I25" s="107"/>
    </row>
    <row r="26" spans="1:9" ht="13.5" customHeight="1">
      <c r="A26" s="2"/>
      <c r="B26" s="281" t="s">
        <v>447</v>
      </c>
      <c r="C26" s="282">
        <f>COUNTA(B3:B23)</f>
        <v>21</v>
      </c>
      <c r="D26" s="2"/>
      <c r="E26" s="2"/>
      <c r="F26" s="2"/>
      <c r="G26" s="2"/>
      <c r="H26" s="103"/>
      <c r="I26" s="107"/>
    </row>
    <row r="27" spans="1:9" ht="13.5" customHeight="1">
      <c r="A27" s="2"/>
      <c r="B27" s="281" t="s">
        <v>448</v>
      </c>
      <c r="C27" s="255">
        <f>C26-COUNTIF(G3:G23,"Cancelled")</f>
        <v>21</v>
      </c>
      <c r="D27" s="2"/>
      <c r="E27" s="2"/>
      <c r="F27" s="2"/>
      <c r="G27" s="2"/>
      <c r="H27" s="103"/>
      <c r="I27" s="107"/>
    </row>
    <row r="28" spans="1:9" ht="13.5" customHeight="1">
      <c r="A28" s="2"/>
      <c r="B28" s="281" t="s">
        <v>449</v>
      </c>
      <c r="C28" s="255">
        <f>COUNTIF(G3:G23,"Win")</f>
        <v>17</v>
      </c>
      <c r="D28" s="2"/>
      <c r="E28" s="2"/>
      <c r="F28" s="2"/>
      <c r="G28" s="2"/>
      <c r="H28" s="103"/>
      <c r="I28" s="107"/>
    </row>
    <row r="29" spans="1:9" ht="13.5" customHeight="1">
      <c r="A29" s="2"/>
      <c r="B29" s="281" t="s">
        <v>450</v>
      </c>
      <c r="C29" s="255">
        <f>COUNTIF(G3:G23,"Loss")</f>
        <v>3</v>
      </c>
      <c r="D29" s="2"/>
      <c r="E29" s="2"/>
      <c r="F29" s="2"/>
      <c r="G29" s="2"/>
      <c r="H29" s="103"/>
      <c r="I29" s="107"/>
    </row>
    <row r="30" spans="1:9" ht="13.5" customHeight="1">
      <c r="A30" s="2"/>
      <c r="B30" s="281" t="s">
        <v>453</v>
      </c>
      <c r="C30" s="255">
        <f>COUNTIF(G3:G23,"Draw")</f>
        <v>1</v>
      </c>
      <c r="D30" s="2"/>
      <c r="E30" s="2"/>
      <c r="F30" s="2"/>
      <c r="G30" s="2"/>
      <c r="H30" s="103"/>
      <c r="I30" s="107"/>
    </row>
    <row r="31" spans="1:9" ht="13.5" customHeight="1">
      <c r="A31" s="2"/>
      <c r="B31" s="283" t="s">
        <v>451</v>
      </c>
      <c r="C31" s="284">
        <f>COUNTIF(G3:G23,"Cancelled")</f>
        <v>0</v>
      </c>
      <c r="D31" s="2"/>
      <c r="E31" s="2"/>
      <c r="F31" s="2"/>
      <c r="G31" s="2"/>
      <c r="H31" s="103"/>
      <c r="I31" s="107"/>
    </row>
    <row r="32" spans="1:10" ht="13.5" customHeight="1">
      <c r="A32" s="2"/>
      <c r="I32" s="103"/>
      <c r="J32" s="107"/>
    </row>
    <row r="33" spans="1:9" ht="12.75">
      <c r="A33" s="5"/>
      <c r="B33" s="202" t="s">
        <v>47</v>
      </c>
      <c r="C33" s="103"/>
      <c r="D33" s="103"/>
      <c r="E33" s="103"/>
      <c r="F33" s="103"/>
      <c r="G33" s="103"/>
      <c r="H33" s="200"/>
      <c r="I33" s="106"/>
    </row>
    <row r="34" spans="1:9" ht="12.75">
      <c r="A34" s="5"/>
      <c r="B34" s="203">
        <v>41383</v>
      </c>
      <c r="C34" s="278" t="s">
        <v>48</v>
      </c>
      <c r="D34" s="278"/>
      <c r="E34" s="278"/>
      <c r="F34" s="103"/>
      <c r="G34" s="103"/>
      <c r="H34" s="200"/>
      <c r="I34" s="106"/>
    </row>
    <row r="35" spans="1:9" ht="12.75">
      <c r="A35" s="5"/>
      <c r="B35" s="203">
        <v>41383</v>
      </c>
      <c r="C35" s="204" t="s">
        <v>303</v>
      </c>
      <c r="D35" s="204"/>
      <c r="E35" s="204"/>
      <c r="F35" s="103"/>
      <c r="G35" s="103"/>
      <c r="H35" s="200"/>
      <c r="I35" s="106"/>
    </row>
    <row r="36" spans="1:9" ht="12.75">
      <c r="A36" s="5"/>
      <c r="B36" s="203">
        <v>41447</v>
      </c>
      <c r="C36" s="204" t="s">
        <v>49</v>
      </c>
      <c r="D36" s="204"/>
      <c r="E36" s="204"/>
      <c r="F36" s="103"/>
      <c r="G36" s="103"/>
      <c r="H36" s="200"/>
      <c r="I36" s="106"/>
    </row>
    <row r="37" spans="1:9" ht="12.75">
      <c r="A37" s="5"/>
      <c r="B37" s="205" t="s">
        <v>50</v>
      </c>
      <c r="C37" s="204" t="s">
        <v>51</v>
      </c>
      <c r="D37" s="204"/>
      <c r="E37" s="103"/>
      <c r="F37" s="103"/>
      <c r="G37" s="103"/>
      <c r="H37" s="200"/>
      <c r="I37" s="106"/>
    </row>
    <row r="38" spans="1:9" ht="12.75">
      <c r="A38" s="5"/>
      <c r="B38" s="205" t="s">
        <v>52</v>
      </c>
      <c r="C38" s="204" t="s">
        <v>53</v>
      </c>
      <c r="D38" s="204"/>
      <c r="E38" s="204"/>
      <c r="F38" s="103"/>
      <c r="G38" s="103"/>
      <c r="H38" s="200"/>
      <c r="I38" s="106"/>
    </row>
    <row r="39" spans="1:9" ht="13.5">
      <c r="A39" s="11"/>
      <c r="B39" s="206">
        <v>41509</v>
      </c>
      <c r="C39" s="308" t="s">
        <v>54</v>
      </c>
      <c r="D39" s="308"/>
      <c r="E39" s="308"/>
      <c r="F39" s="308"/>
      <c r="G39" s="89"/>
      <c r="H39" s="89"/>
      <c r="I39" s="106"/>
    </row>
    <row r="40" spans="2:9" ht="12.75">
      <c r="B40" s="207"/>
      <c r="C40" s="278"/>
      <c r="D40" s="278"/>
      <c r="E40" s="278"/>
      <c r="F40" s="107"/>
      <c r="G40" s="107"/>
      <c r="H40" s="106"/>
      <c r="I40" s="106"/>
    </row>
    <row r="41" spans="2:9" ht="12.75">
      <c r="B41" s="206"/>
      <c r="C41" s="278"/>
      <c r="D41" s="278"/>
      <c r="E41" s="278"/>
      <c r="F41" s="106"/>
      <c r="G41" s="106"/>
      <c r="H41" s="106"/>
      <c r="I41" s="106"/>
    </row>
    <row r="42" spans="2:9" ht="12.75">
      <c r="B42" s="199"/>
      <c r="C42" s="208"/>
      <c r="D42" s="208"/>
      <c r="E42" s="106"/>
      <c r="F42" s="106"/>
      <c r="G42" s="106"/>
      <c r="H42" s="106"/>
      <c r="I42" s="106"/>
    </row>
    <row r="43" spans="2:9" ht="12.75">
      <c r="B43" s="199"/>
      <c r="C43" s="208"/>
      <c r="D43" s="208"/>
      <c r="E43" s="106"/>
      <c r="F43" s="106"/>
      <c r="G43" s="106"/>
      <c r="H43" s="106"/>
      <c r="I43" s="106"/>
    </row>
    <row r="44" spans="2:9" ht="12.75">
      <c r="B44" s="199"/>
      <c r="C44" s="208"/>
      <c r="D44" s="208"/>
      <c r="E44" s="106"/>
      <c r="F44" s="106"/>
      <c r="G44" s="106"/>
      <c r="H44" s="106"/>
      <c r="I44" s="106"/>
    </row>
    <row r="45" spans="2:9" ht="12.75">
      <c r="B45" s="199"/>
      <c r="C45" s="208"/>
      <c r="D45" s="208"/>
      <c r="E45" s="106"/>
      <c r="F45" s="106"/>
      <c r="G45" s="106"/>
      <c r="H45" s="106"/>
      <c r="I45" s="106"/>
    </row>
    <row r="46" spans="2:9" ht="12.75">
      <c r="B46" s="199"/>
      <c r="C46" s="208"/>
      <c r="D46" s="208"/>
      <c r="E46" s="106"/>
      <c r="F46" s="106"/>
      <c r="G46" s="106"/>
      <c r="H46" s="106"/>
      <c r="I46" s="106"/>
    </row>
    <row r="47" spans="2:9" ht="12.75">
      <c r="B47" s="106"/>
      <c r="C47" s="106"/>
      <c r="D47" s="106"/>
      <c r="E47" s="106"/>
      <c r="F47" s="106"/>
      <c r="G47" s="106"/>
      <c r="H47" s="106"/>
      <c r="I47" s="106"/>
    </row>
    <row r="48" ht="12.75">
      <c r="I48" s="106"/>
    </row>
    <row r="99" ht="12.75">
      <c r="A99" s="3" t="s">
        <v>323</v>
      </c>
    </row>
  </sheetData>
  <mergeCells count="2">
    <mergeCell ref="C39:F39"/>
    <mergeCell ref="B25:C25"/>
  </mergeCells>
  <hyperlinks>
    <hyperlink ref="H3" r:id="rId1" display="Scorecard"/>
    <hyperlink ref="H4" r:id="rId2" display="Scorecard"/>
    <hyperlink ref="H5" r:id="rId3" display="Scorecard"/>
    <hyperlink ref="I3" r:id="rId4" display="Match Report"/>
    <hyperlink ref="I4" r:id="rId5" display="Match Report"/>
    <hyperlink ref="H6" r:id="rId6" display="Scorecard"/>
    <hyperlink ref="H7" r:id="rId7" display="Scorecard"/>
    <hyperlink ref="I7" r:id="rId8" display="Match Report"/>
    <hyperlink ref="I5" r:id="rId9" display="Match Report"/>
    <hyperlink ref="H8" r:id="rId10" display="Scorecard"/>
    <hyperlink ref="H9" r:id="rId11" display="Scorecard"/>
    <hyperlink ref="I9" r:id="rId12" display="Match Report"/>
    <hyperlink ref="H10" r:id="rId13" display="Scorecard"/>
    <hyperlink ref="I10" r:id="rId14" display="Match Report"/>
    <hyperlink ref="I8" r:id="rId15" display="Match Report"/>
    <hyperlink ref="H11" r:id="rId16" display="Scorecard"/>
    <hyperlink ref="H12" r:id="rId17" display="Scorecard"/>
    <hyperlink ref="I11:I12" r:id="rId18" display="Match Report"/>
    <hyperlink ref="I11" r:id="rId19" display="Match Report"/>
    <hyperlink ref="I12" r:id="rId20" display="Match Report"/>
    <hyperlink ref="H13" r:id="rId21" display="Scorecard"/>
    <hyperlink ref="I13" r:id="rId22" display="Match Report"/>
    <hyperlink ref="H14" r:id="rId23" display="Scorecard"/>
    <hyperlink ref="I14" r:id="rId24" display="Match Report"/>
    <hyperlink ref="I6" r:id="rId25" display="Match Report"/>
    <hyperlink ref="H15" r:id="rId26" display="Scorecard"/>
    <hyperlink ref="I15" r:id="rId27" display="Match Report"/>
    <hyperlink ref="H16" r:id="rId28" display="Scorecard"/>
    <hyperlink ref="I16" r:id="rId29" display="Match Report"/>
    <hyperlink ref="H17" r:id="rId30" display="Scorecard"/>
    <hyperlink ref="H18" r:id="rId31" display="Scorecard"/>
    <hyperlink ref="I17" r:id="rId32" display="Match Report"/>
    <hyperlink ref="H20" r:id="rId33" display="Scorecard"/>
    <hyperlink ref="H19" r:id="rId34" display="Scorecard"/>
    <hyperlink ref="H22" r:id="rId35" display="Scorecard"/>
    <hyperlink ref="H23" r:id="rId36" display="Scorecard"/>
  </hyperlinks>
  <printOptions/>
  <pageMargins left="0" right="0" top="0.3937007874015748" bottom="0" header="0" footer="0"/>
  <pageSetup orientation="portrait" paperSize="9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262"/>
  <sheetViews>
    <sheetView showGridLines="0" showRowColHeaders="0" workbookViewId="0" topLeftCell="A1">
      <selection activeCell="A287" sqref="A287"/>
    </sheetView>
  </sheetViews>
  <sheetFormatPr defaultColWidth="9.140625" defaultRowHeight="12" customHeight="1"/>
  <cols>
    <col min="1" max="1" width="2.7109375" style="19" customWidth="1"/>
    <col min="2" max="2" width="1.8515625" style="19" customWidth="1"/>
    <col min="3" max="3" width="9.8515625" style="19" customWidth="1"/>
    <col min="4" max="4" width="8.7109375" style="19" customWidth="1"/>
    <col min="5" max="5" width="9.8515625" style="19" customWidth="1"/>
    <col min="6" max="6" width="16.7109375" style="19" customWidth="1"/>
    <col min="7" max="7" width="2.7109375" style="42" customWidth="1"/>
    <col min="8" max="8" width="1.8515625" style="19" customWidth="1"/>
    <col min="9" max="9" width="9.8515625" style="19" customWidth="1"/>
    <col min="10" max="10" width="8.7109375" style="19" customWidth="1"/>
    <col min="11" max="11" width="9.8515625" style="19" customWidth="1"/>
    <col min="12" max="12" width="16.7109375" style="19" customWidth="1"/>
    <col min="13" max="13" width="1.8515625" style="19" customWidth="1"/>
    <col min="14" max="16" width="7.00390625" style="19" customWidth="1"/>
    <col min="17" max="17" width="12.140625" style="19" customWidth="1"/>
    <col min="18" max="16384" width="9.140625" style="19" customWidth="1"/>
  </cols>
  <sheetData>
    <row r="1" ht="13.5" customHeight="1"/>
    <row r="2" spans="2:4" ht="13.5" customHeight="1">
      <c r="B2" s="311" t="s">
        <v>452</v>
      </c>
      <c r="C2" s="312"/>
      <c r="D2" s="313"/>
    </row>
    <row r="3" spans="2:4" ht="13.5" customHeight="1">
      <c r="B3" s="293"/>
      <c r="C3" s="294" t="s">
        <v>447</v>
      </c>
      <c r="D3" s="295">
        <f>Fixtures!C26</f>
        <v>21</v>
      </c>
    </row>
    <row r="4" spans="2:4" ht="13.5" customHeight="1">
      <c r="B4" s="296"/>
      <c r="C4" s="297" t="s">
        <v>448</v>
      </c>
      <c r="D4" s="304">
        <f>Fixtures!C27</f>
        <v>21</v>
      </c>
    </row>
    <row r="5" spans="2:4" ht="13.5" customHeight="1">
      <c r="B5" s="296"/>
      <c r="C5" s="297" t="s">
        <v>449</v>
      </c>
      <c r="D5" s="304">
        <f>Fixtures!C28</f>
        <v>17</v>
      </c>
    </row>
    <row r="6" spans="2:4" ht="13.5" customHeight="1">
      <c r="B6" s="296"/>
      <c r="C6" s="297" t="s">
        <v>450</v>
      </c>
      <c r="D6" s="304">
        <f>Fixtures!C29</f>
        <v>3</v>
      </c>
    </row>
    <row r="7" spans="2:4" ht="13.5" customHeight="1">
      <c r="B7" s="296"/>
      <c r="C7" s="297" t="s">
        <v>453</v>
      </c>
      <c r="D7" s="304">
        <f>Fixtures!C30</f>
        <v>1</v>
      </c>
    </row>
    <row r="8" spans="2:4" ht="13.5" customHeight="1">
      <c r="B8" s="305"/>
      <c r="C8" s="306" t="s">
        <v>451</v>
      </c>
      <c r="D8" s="307">
        <f>Fixtures!C31</f>
        <v>0</v>
      </c>
    </row>
    <row r="9" ht="13.5" customHeight="1"/>
    <row r="10" spans="1:30" ht="13.5" customHeight="1">
      <c r="A10" s="2"/>
      <c r="B10" s="196"/>
      <c r="C10" s="197" t="str">
        <f>Fixtures!B3</f>
        <v>Sun 28 Apr</v>
      </c>
      <c r="D10" s="197"/>
      <c r="E10" s="20" t="str">
        <f>Fixtures!E3</f>
        <v>1.30 pm</v>
      </c>
      <c r="F10" s="21" t="str">
        <f>Fixtures!F3</f>
        <v>40 overs a side</v>
      </c>
      <c r="M10" s="22"/>
      <c r="N10" s="23"/>
      <c r="O10" s="23"/>
      <c r="P10" s="24"/>
      <c r="Q10" s="25"/>
      <c r="S10" s="15"/>
      <c r="T10" s="15"/>
      <c r="U10" s="17"/>
      <c r="V10" s="15"/>
      <c r="W10" s="15"/>
      <c r="X10" s="15"/>
      <c r="Y10" s="15"/>
      <c r="Z10" s="18"/>
      <c r="AA10" s="18"/>
      <c r="AB10" s="15"/>
      <c r="AC10" s="15"/>
      <c r="AD10" s="15"/>
    </row>
    <row r="11" spans="1:30" ht="13.5" customHeight="1">
      <c r="A11" s="2"/>
      <c r="B11" s="195"/>
      <c r="C11" s="27" t="s">
        <v>55</v>
      </c>
      <c r="D11" s="27"/>
      <c r="E11" s="27" t="s">
        <v>56</v>
      </c>
      <c r="F11" s="28" t="s">
        <v>57</v>
      </c>
      <c r="M11" s="22"/>
      <c r="N11" s="16"/>
      <c r="O11" s="16"/>
      <c r="P11" s="16"/>
      <c r="Q11" s="16"/>
      <c r="S11" s="15"/>
      <c r="T11" s="15"/>
      <c r="U11" s="13"/>
      <c r="V11" s="13"/>
      <c r="W11" s="13"/>
      <c r="X11" s="13"/>
      <c r="Y11" s="13"/>
      <c r="Z11" s="13"/>
      <c r="AA11" s="13"/>
      <c r="AB11" s="15"/>
      <c r="AC11" s="15"/>
      <c r="AD11" s="15"/>
    </row>
    <row r="12" spans="1:30" ht="13.5" customHeight="1">
      <c r="A12" s="2"/>
      <c r="B12" s="195"/>
      <c r="C12" s="27" t="str">
        <f>Fixtures!C3</f>
        <v>Highgate</v>
      </c>
      <c r="D12" s="27"/>
      <c r="E12" s="27">
        <v>93</v>
      </c>
      <c r="F12" s="28" t="s">
        <v>58</v>
      </c>
      <c r="M12" s="22"/>
      <c r="N12" s="16"/>
      <c r="O12" s="16"/>
      <c r="P12" s="16"/>
      <c r="Q12" s="16"/>
      <c r="S12" s="15"/>
      <c r="T12" s="15"/>
      <c r="U12" s="13"/>
      <c r="V12" s="13"/>
      <c r="W12" s="13"/>
      <c r="X12" s="13"/>
      <c r="Y12" s="13"/>
      <c r="Z12" s="13"/>
      <c r="AA12" s="13"/>
      <c r="AB12" s="15"/>
      <c r="AC12" s="15"/>
      <c r="AD12" s="15"/>
    </row>
    <row r="13" spans="1:30" ht="13.5" customHeight="1">
      <c r="A13" s="10"/>
      <c r="B13" s="195"/>
      <c r="C13" s="29" t="s">
        <v>59</v>
      </c>
      <c r="D13" s="27"/>
      <c r="E13" s="29" t="s">
        <v>60</v>
      </c>
      <c r="F13" s="28"/>
      <c r="M13" s="22"/>
      <c r="N13" s="16"/>
      <c r="O13" s="16"/>
      <c r="P13" s="16"/>
      <c r="Q13" s="16"/>
      <c r="S13" s="15"/>
      <c r="T13" s="15"/>
      <c r="U13" s="13"/>
      <c r="V13" s="13"/>
      <c r="W13" s="13"/>
      <c r="X13" s="13"/>
      <c r="Y13" s="13"/>
      <c r="Z13" s="13"/>
      <c r="AA13" s="13"/>
      <c r="AB13" s="15"/>
      <c r="AC13" s="15"/>
      <c r="AD13" s="15"/>
    </row>
    <row r="14" spans="1:30" ht="13.5" customHeight="1">
      <c r="A14" s="2"/>
      <c r="B14" s="195"/>
      <c r="C14" s="27" t="s">
        <v>61</v>
      </c>
      <c r="D14" s="27">
        <v>121</v>
      </c>
      <c r="E14" s="27" t="s">
        <v>62</v>
      </c>
      <c r="F14" s="28" t="s">
        <v>63</v>
      </c>
      <c r="M14" s="22"/>
      <c r="N14" s="16"/>
      <c r="O14" s="16"/>
      <c r="P14" s="16"/>
      <c r="Q14" s="16"/>
      <c r="S14" s="15"/>
      <c r="T14" s="15"/>
      <c r="U14" s="13"/>
      <c r="V14" s="13"/>
      <c r="W14" s="13"/>
      <c r="X14" s="13"/>
      <c r="Y14" s="13"/>
      <c r="Z14" s="13"/>
      <c r="AA14" s="13"/>
      <c r="AB14" s="15"/>
      <c r="AC14" s="15"/>
      <c r="AD14" s="15"/>
    </row>
    <row r="15" spans="1:30" ht="13.5" customHeight="1">
      <c r="A15" s="2"/>
      <c r="B15" s="195"/>
      <c r="C15" s="27" t="s">
        <v>64</v>
      </c>
      <c r="D15" s="27">
        <v>121</v>
      </c>
      <c r="E15" s="27" t="s">
        <v>65</v>
      </c>
      <c r="F15" s="28" t="s">
        <v>66</v>
      </c>
      <c r="M15" s="22"/>
      <c r="N15" s="16"/>
      <c r="O15" s="16"/>
      <c r="P15" s="16"/>
      <c r="Q15" s="16"/>
      <c r="S15" s="15"/>
      <c r="T15" s="15"/>
      <c r="U15" s="13"/>
      <c r="V15" s="13"/>
      <c r="W15" s="13"/>
      <c r="X15" s="13"/>
      <c r="Y15" s="13"/>
      <c r="Z15" s="13"/>
      <c r="AA15" s="13"/>
      <c r="AB15" s="15"/>
      <c r="AC15" s="15"/>
      <c r="AD15" s="15"/>
    </row>
    <row r="16" spans="1:30" ht="13.5" customHeight="1">
      <c r="A16" s="2"/>
      <c r="B16" s="195"/>
      <c r="C16" s="27" t="s">
        <v>67</v>
      </c>
      <c r="D16" s="27">
        <v>36</v>
      </c>
      <c r="E16" s="27" t="s">
        <v>68</v>
      </c>
      <c r="F16" s="28" t="s">
        <v>69</v>
      </c>
      <c r="M16" s="22"/>
      <c r="N16" s="16"/>
      <c r="O16" s="16"/>
      <c r="P16" s="16"/>
      <c r="Q16" s="16"/>
      <c r="S16" s="15"/>
      <c r="T16" s="15"/>
      <c r="U16" s="13"/>
      <c r="V16" s="13"/>
      <c r="W16" s="13"/>
      <c r="X16" s="13"/>
      <c r="Y16" s="13"/>
      <c r="Z16" s="13"/>
      <c r="AA16" s="13"/>
      <c r="AB16" s="15"/>
      <c r="AC16" s="15"/>
      <c r="AD16" s="15"/>
    </row>
    <row r="17" spans="1:30" ht="13.5" customHeight="1">
      <c r="A17" s="2"/>
      <c r="B17" s="195"/>
      <c r="C17" s="29" t="s">
        <v>229</v>
      </c>
      <c r="D17" s="27"/>
      <c r="E17" s="27"/>
      <c r="F17" s="28"/>
      <c r="M17" s="22"/>
      <c r="N17" s="16"/>
      <c r="O17" s="16"/>
      <c r="P17" s="16"/>
      <c r="Q17" s="16"/>
      <c r="R17" s="15"/>
      <c r="S17" s="15"/>
      <c r="T17" s="15"/>
      <c r="U17" s="13"/>
      <c r="V17" s="13"/>
      <c r="W17" s="13"/>
      <c r="X17" s="13"/>
      <c r="Y17" s="13"/>
      <c r="Z17" s="13"/>
      <c r="AA17" s="13"/>
      <c r="AB17" s="15"/>
      <c r="AC17" s="15"/>
      <c r="AD17" s="15"/>
    </row>
    <row r="18" spans="1:30" ht="13.5" customHeight="1">
      <c r="A18" s="2"/>
      <c r="B18" s="195"/>
      <c r="C18" s="27" t="s">
        <v>88</v>
      </c>
      <c r="D18" s="279"/>
      <c r="E18" s="279"/>
      <c r="F18" s="280"/>
      <c r="M18" s="22"/>
      <c r="N18" s="16"/>
      <c r="O18" s="16"/>
      <c r="P18" s="16"/>
      <c r="Q18" s="16"/>
      <c r="S18" s="15"/>
      <c r="T18" s="15"/>
      <c r="U18" s="13"/>
      <c r="V18" s="13"/>
      <c r="W18" s="13"/>
      <c r="X18" s="13"/>
      <c r="Y18" s="13"/>
      <c r="Z18" s="13"/>
      <c r="AA18" s="13"/>
      <c r="AB18" s="15"/>
      <c r="AC18" s="15"/>
      <c r="AD18" s="15"/>
    </row>
    <row r="19" spans="1:30" ht="13.5" customHeight="1">
      <c r="A19" s="2"/>
      <c r="B19" s="195"/>
      <c r="C19" s="29" t="s">
        <v>70</v>
      </c>
      <c r="D19" s="27"/>
      <c r="E19" s="29" t="s">
        <v>4</v>
      </c>
      <c r="F19" s="28"/>
      <c r="M19" s="22"/>
      <c r="N19" s="16"/>
      <c r="O19" s="16"/>
      <c r="P19" s="16"/>
      <c r="Q19" s="16"/>
      <c r="S19" s="15"/>
      <c r="T19" s="15"/>
      <c r="U19" s="13"/>
      <c r="V19" s="13"/>
      <c r="W19" s="13"/>
      <c r="X19" s="13"/>
      <c r="Y19" s="13"/>
      <c r="Z19" s="13"/>
      <c r="AA19" s="13"/>
      <c r="AB19" s="15"/>
      <c r="AC19" s="15"/>
      <c r="AD19" s="15"/>
    </row>
    <row r="20" spans="1:30" ht="13.5" customHeight="1">
      <c r="A20" s="10"/>
      <c r="B20" s="198"/>
      <c r="C20" s="30" t="s">
        <v>62</v>
      </c>
      <c r="D20" s="30"/>
      <c r="E20" s="30" t="str">
        <f>Fixtures!G3</f>
        <v>Win</v>
      </c>
      <c r="F20" s="31" t="s">
        <v>10</v>
      </c>
      <c r="M20" s="22"/>
      <c r="N20" s="16"/>
      <c r="O20" s="16"/>
      <c r="P20" s="16"/>
      <c r="Q20" s="16"/>
      <c r="S20" s="15"/>
      <c r="T20" s="15"/>
      <c r="U20" s="13"/>
      <c r="V20" s="13"/>
      <c r="W20" s="13"/>
      <c r="X20" s="13"/>
      <c r="Y20" s="13"/>
      <c r="Z20" s="13"/>
      <c r="AA20" s="13"/>
      <c r="AB20" s="15"/>
      <c r="AC20" s="15"/>
      <c r="AD20" s="15"/>
    </row>
    <row r="21" spans="1:30" ht="13.5" customHeight="1">
      <c r="A21" s="2"/>
      <c r="B21" s="32"/>
      <c r="C21" s="32"/>
      <c r="D21" s="32"/>
      <c r="E21" s="32"/>
      <c r="F21" s="32"/>
      <c r="H21" s="16"/>
      <c r="I21" s="16"/>
      <c r="J21" s="16"/>
      <c r="K21" s="16"/>
      <c r="L21" s="22"/>
      <c r="M21" s="22"/>
      <c r="N21" s="16"/>
      <c r="O21" s="16"/>
      <c r="P21" s="16"/>
      <c r="Q21" s="16"/>
      <c r="S21" s="15"/>
      <c r="T21" s="15"/>
      <c r="U21" s="13"/>
      <c r="V21" s="13"/>
      <c r="W21" s="13"/>
      <c r="X21" s="13"/>
      <c r="Y21" s="13"/>
      <c r="Z21" s="13"/>
      <c r="AA21" s="13"/>
      <c r="AB21" s="15"/>
      <c r="AC21" s="15"/>
      <c r="AD21" s="15"/>
    </row>
    <row r="22" spans="1:30" ht="13.5" customHeight="1">
      <c r="A22" s="2"/>
      <c r="B22" s="196"/>
      <c r="C22" s="197" t="str">
        <f>Fixtures!B4</f>
        <v>Sun 05 May</v>
      </c>
      <c r="D22" s="197"/>
      <c r="E22" s="20" t="str">
        <f>Fixtures!E4</f>
        <v>1.30 pm</v>
      </c>
      <c r="F22" s="21" t="str">
        <f>Fixtures!F4</f>
        <v>40 overs a side</v>
      </c>
      <c r="M22" s="22"/>
      <c r="N22" s="16"/>
      <c r="O22" s="16"/>
      <c r="P22" s="16"/>
      <c r="Q22" s="16"/>
      <c r="S22" s="15"/>
      <c r="T22" s="15"/>
      <c r="U22" s="13"/>
      <c r="V22" s="13"/>
      <c r="W22" s="13"/>
      <c r="X22" s="13"/>
      <c r="Y22" s="13"/>
      <c r="Z22" s="13"/>
      <c r="AA22" s="13"/>
      <c r="AB22" s="15"/>
      <c r="AC22" s="15"/>
      <c r="AD22" s="15"/>
    </row>
    <row r="23" spans="1:30" ht="13.5" customHeight="1">
      <c r="A23" s="2"/>
      <c r="B23" s="195"/>
      <c r="C23" s="27" t="s">
        <v>55</v>
      </c>
      <c r="D23" s="27"/>
      <c r="E23" s="27" t="s">
        <v>71</v>
      </c>
      <c r="F23" s="28" t="s">
        <v>57</v>
      </c>
      <c r="M23" s="22"/>
      <c r="N23" s="16"/>
      <c r="O23" s="16"/>
      <c r="P23" s="16"/>
      <c r="Q23" s="16"/>
      <c r="S23" s="15"/>
      <c r="T23" s="15"/>
      <c r="U23" s="13"/>
      <c r="V23" s="13"/>
      <c r="W23" s="13"/>
      <c r="X23" s="13"/>
      <c r="Y23" s="13"/>
      <c r="Z23" s="13"/>
      <c r="AA23" s="13"/>
      <c r="AB23" s="15"/>
      <c r="AC23" s="15"/>
      <c r="AD23" s="15"/>
    </row>
    <row r="24" spans="1:30" ht="13.5" customHeight="1">
      <c r="A24" s="2"/>
      <c r="B24" s="195"/>
      <c r="C24" s="27" t="str">
        <f>Fixtures!C4</f>
        <v>Harrow St. Mary's</v>
      </c>
      <c r="D24" s="27"/>
      <c r="E24" s="27">
        <v>142</v>
      </c>
      <c r="F24" s="28" t="s">
        <v>72</v>
      </c>
      <c r="M24" s="22"/>
      <c r="N24" s="16"/>
      <c r="O24" s="16"/>
      <c r="P24" s="16"/>
      <c r="Q24" s="16"/>
      <c r="S24" s="15"/>
      <c r="T24" s="15"/>
      <c r="U24" s="13"/>
      <c r="V24" s="13"/>
      <c r="W24" s="13"/>
      <c r="X24" s="13"/>
      <c r="Y24" s="13"/>
      <c r="Z24" s="13"/>
      <c r="AA24" s="13"/>
      <c r="AB24" s="15"/>
      <c r="AC24" s="15"/>
      <c r="AD24" s="15"/>
    </row>
    <row r="25" spans="1:30" ht="13.5" customHeight="1">
      <c r="A25" s="2"/>
      <c r="B25" s="195"/>
      <c r="C25" s="29" t="s">
        <v>59</v>
      </c>
      <c r="D25" s="27"/>
      <c r="E25" s="29" t="s">
        <v>60</v>
      </c>
      <c r="F25" s="28"/>
      <c r="M25" s="22"/>
      <c r="N25" s="16"/>
      <c r="O25" s="16"/>
      <c r="P25" s="16"/>
      <c r="Q25" s="16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3.5" customHeight="1">
      <c r="A26" s="2"/>
      <c r="B26" s="195"/>
      <c r="C26" s="27" t="s">
        <v>62</v>
      </c>
      <c r="D26" s="27">
        <v>88</v>
      </c>
      <c r="E26" s="27" t="s">
        <v>68</v>
      </c>
      <c r="F26" s="28" t="s">
        <v>73</v>
      </c>
      <c r="M26" s="22"/>
      <c r="N26" s="16"/>
      <c r="O26" s="16"/>
      <c r="P26" s="16"/>
      <c r="Q26" s="1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3.5" customHeight="1">
      <c r="A27" s="2"/>
      <c r="B27" s="195"/>
      <c r="C27" s="27" t="s">
        <v>74</v>
      </c>
      <c r="D27" s="27">
        <v>66</v>
      </c>
      <c r="E27" s="27" t="s">
        <v>75</v>
      </c>
      <c r="F27" s="28" t="s">
        <v>76</v>
      </c>
      <c r="M27" s="22"/>
      <c r="N27" s="16"/>
      <c r="O27" s="16"/>
      <c r="P27" s="16"/>
      <c r="Q27" s="16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3.5" customHeight="1">
      <c r="A28" s="2"/>
      <c r="B28" s="195"/>
      <c r="C28" s="27" t="s">
        <v>77</v>
      </c>
      <c r="D28" s="27">
        <v>52</v>
      </c>
      <c r="E28" s="27" t="s">
        <v>65</v>
      </c>
      <c r="F28" s="28" t="s">
        <v>78</v>
      </c>
      <c r="M28" s="22"/>
      <c r="N28" s="16"/>
      <c r="O28" s="16"/>
      <c r="P28" s="16"/>
      <c r="Q28" s="16"/>
      <c r="S28" s="15"/>
      <c r="T28" s="13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3.5" customHeight="1">
      <c r="A29" s="2"/>
      <c r="B29" s="195"/>
      <c r="C29" s="29" t="s">
        <v>229</v>
      </c>
      <c r="D29" s="27"/>
      <c r="E29" s="27"/>
      <c r="F29" s="28"/>
      <c r="M29" s="22"/>
      <c r="N29" s="16"/>
      <c r="O29" s="16"/>
      <c r="P29" s="16"/>
      <c r="Q29" s="16"/>
      <c r="S29" s="15"/>
      <c r="T29" s="13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3.5" customHeight="1">
      <c r="A30" s="2"/>
      <c r="B30" s="195"/>
      <c r="C30" s="27" t="s">
        <v>89</v>
      </c>
      <c r="D30" s="279"/>
      <c r="E30" s="279"/>
      <c r="F30" s="280"/>
      <c r="M30" s="22"/>
      <c r="N30" s="34"/>
      <c r="O30" s="35"/>
      <c r="P30" s="35"/>
      <c r="Q30" s="34"/>
      <c r="S30" s="15"/>
      <c r="T30" s="13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3.5" customHeight="1">
      <c r="A31" s="2"/>
      <c r="B31" s="195"/>
      <c r="C31" s="29" t="s">
        <v>70</v>
      </c>
      <c r="D31" s="27"/>
      <c r="E31" s="29" t="s">
        <v>4</v>
      </c>
      <c r="F31" s="28"/>
      <c r="M31" s="22"/>
      <c r="N31" s="34"/>
      <c r="O31" s="35"/>
      <c r="P31" s="35"/>
      <c r="Q31" s="34"/>
      <c r="S31" s="15"/>
      <c r="T31" s="13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3.5" customHeight="1">
      <c r="A32" s="2"/>
      <c r="B32" s="198"/>
      <c r="C32" s="30" t="s">
        <v>65</v>
      </c>
      <c r="D32" s="30"/>
      <c r="E32" s="30" t="str">
        <f>Fixtures!G4</f>
        <v>Win</v>
      </c>
      <c r="F32" s="31" t="s">
        <v>10</v>
      </c>
      <c r="M32" s="22"/>
      <c r="N32" s="34"/>
      <c r="O32" s="35"/>
      <c r="P32" s="35"/>
      <c r="Q32" s="3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13.5" customHeight="1">
      <c r="A33" s="2"/>
      <c r="B33" s="32"/>
      <c r="C33" s="32"/>
      <c r="D33" s="32"/>
      <c r="E33" s="32"/>
      <c r="F33" s="32"/>
      <c r="M33" s="22"/>
      <c r="N33" s="34"/>
      <c r="O33" s="35"/>
      <c r="P33" s="35"/>
      <c r="Q33" s="36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17" ht="13.5" customHeight="1">
      <c r="A34" s="2"/>
      <c r="B34" s="196"/>
      <c r="C34" s="197" t="str">
        <f>Fixtures!B5</f>
        <v>Sun 12 May</v>
      </c>
      <c r="D34" s="197"/>
      <c r="E34" s="20" t="str">
        <f>Fixtures!E5</f>
        <v>2.00 pm</v>
      </c>
      <c r="F34" s="21" t="str">
        <f>Fixtures!F5</f>
        <v>40 overs a side</v>
      </c>
      <c r="M34" s="22"/>
      <c r="N34" s="23"/>
      <c r="O34" s="16"/>
      <c r="P34" s="35"/>
      <c r="Q34" s="25"/>
    </row>
    <row r="35" spans="1:17" ht="13.5" customHeight="1">
      <c r="A35" s="2"/>
      <c r="B35" s="195"/>
      <c r="C35" s="27" t="str">
        <f>Fixtures!C5</f>
        <v>Hampton Wick</v>
      </c>
      <c r="D35" s="27"/>
      <c r="E35" s="27" t="s">
        <v>79</v>
      </c>
      <c r="F35" s="28" t="s">
        <v>57</v>
      </c>
      <c r="M35" s="22"/>
      <c r="N35" s="34"/>
      <c r="O35" s="35"/>
      <c r="P35" s="35"/>
      <c r="Q35" s="34"/>
    </row>
    <row r="36" spans="1:17" ht="13.5" customHeight="1">
      <c r="A36" s="2"/>
      <c r="B36" s="195"/>
      <c r="C36" s="27" t="s">
        <v>55</v>
      </c>
      <c r="D36" s="27"/>
      <c r="E36" s="27" t="s">
        <v>80</v>
      </c>
      <c r="F36" s="28" t="s">
        <v>81</v>
      </c>
      <c r="M36" s="22"/>
      <c r="N36" s="34"/>
      <c r="O36" s="35"/>
      <c r="P36" s="35"/>
      <c r="Q36" s="34"/>
    </row>
    <row r="37" spans="1:17" ht="13.5" customHeight="1">
      <c r="A37" s="2"/>
      <c r="B37" s="195"/>
      <c r="C37" s="29" t="s">
        <v>59</v>
      </c>
      <c r="D37" s="27"/>
      <c r="E37" s="29" t="s">
        <v>60</v>
      </c>
      <c r="F37" s="28"/>
      <c r="M37" s="22"/>
      <c r="N37" s="38"/>
      <c r="O37" s="35"/>
      <c r="P37" s="35"/>
      <c r="Q37" s="38"/>
    </row>
    <row r="38" spans="1:17" ht="13.5" customHeight="1">
      <c r="A38" s="2"/>
      <c r="B38" s="195"/>
      <c r="C38" s="27" t="s">
        <v>61</v>
      </c>
      <c r="D38" s="27">
        <v>35</v>
      </c>
      <c r="E38" s="27" t="s">
        <v>77</v>
      </c>
      <c r="F38" s="28" t="s">
        <v>82</v>
      </c>
      <c r="M38" s="22"/>
      <c r="N38" s="34"/>
      <c r="O38" s="35"/>
      <c r="P38" s="35"/>
      <c r="Q38" s="34"/>
    </row>
    <row r="39" spans="1:17" ht="13.5" customHeight="1">
      <c r="A39" s="2"/>
      <c r="B39" s="195"/>
      <c r="C39" s="27" t="s">
        <v>83</v>
      </c>
      <c r="D39" s="27">
        <v>32</v>
      </c>
      <c r="E39" s="27" t="s">
        <v>84</v>
      </c>
      <c r="F39" s="28" t="s">
        <v>85</v>
      </c>
      <c r="M39" s="22"/>
      <c r="N39" s="34"/>
      <c r="O39" s="35"/>
      <c r="P39" s="35"/>
      <c r="Q39" s="34"/>
    </row>
    <row r="40" spans="1:17" ht="13.5" customHeight="1">
      <c r="A40" s="2"/>
      <c r="B40" s="195"/>
      <c r="C40" s="27" t="s">
        <v>67</v>
      </c>
      <c r="D40" s="27" t="s">
        <v>86</v>
      </c>
      <c r="E40" s="27" t="s">
        <v>65</v>
      </c>
      <c r="F40" s="28" t="s">
        <v>87</v>
      </c>
      <c r="M40" s="22"/>
      <c r="N40" s="34"/>
      <c r="O40" s="35"/>
      <c r="P40" s="35"/>
      <c r="Q40" s="34"/>
    </row>
    <row r="41" spans="1:16" ht="13.5" customHeight="1">
      <c r="A41" s="2"/>
      <c r="B41" s="195"/>
      <c r="C41" s="29" t="s">
        <v>90</v>
      </c>
      <c r="D41" s="27"/>
      <c r="E41" s="27"/>
      <c r="F41" s="28"/>
      <c r="M41" s="22"/>
      <c r="N41" s="34"/>
      <c r="O41" s="35"/>
      <c r="P41" s="35"/>
    </row>
    <row r="42" spans="1:16" ht="13.5" customHeight="1">
      <c r="A42" s="2"/>
      <c r="B42" s="195"/>
      <c r="C42" s="27" t="s">
        <v>91</v>
      </c>
      <c r="D42" s="279"/>
      <c r="E42" s="279"/>
      <c r="F42" s="280"/>
      <c r="M42" s="36"/>
      <c r="N42" s="39"/>
      <c r="O42" s="35"/>
      <c r="P42" s="35"/>
    </row>
    <row r="43" spans="1:16" ht="13.5" customHeight="1">
      <c r="A43" s="2"/>
      <c r="B43" s="195"/>
      <c r="C43" s="29" t="s">
        <v>70</v>
      </c>
      <c r="D43" s="27"/>
      <c r="E43" s="29" t="s">
        <v>4</v>
      </c>
      <c r="F43" s="28"/>
      <c r="M43" s="36"/>
      <c r="N43" s="40"/>
      <c r="O43" s="35"/>
      <c r="P43" s="35"/>
    </row>
    <row r="44" spans="1:16" ht="13.5" customHeight="1">
      <c r="A44" s="2"/>
      <c r="B44" s="198"/>
      <c r="C44" s="30" t="s">
        <v>61</v>
      </c>
      <c r="D44" s="30"/>
      <c r="E44" s="30" t="str">
        <f>Fixtures!G5</f>
        <v>Win</v>
      </c>
      <c r="F44" s="31" t="s">
        <v>10</v>
      </c>
      <c r="M44" s="36"/>
      <c r="N44" s="40"/>
      <c r="O44" s="35"/>
      <c r="P44" s="35"/>
    </row>
    <row r="45" spans="1:16" ht="13.5" customHeight="1">
      <c r="A45" s="2"/>
      <c r="B45" s="16"/>
      <c r="C45" s="16"/>
      <c r="D45" s="16"/>
      <c r="E45" s="16"/>
      <c r="F45" s="16"/>
      <c r="M45" s="36"/>
      <c r="N45" s="36"/>
      <c r="O45" s="35"/>
      <c r="P45" s="35"/>
    </row>
    <row r="46" spans="1:16" ht="13.5" customHeight="1">
      <c r="A46" s="2"/>
      <c r="B46" s="196"/>
      <c r="C46" s="197" t="str">
        <f>Fixtures!B6</f>
        <v>Sun 19 May</v>
      </c>
      <c r="D46" s="197"/>
      <c r="E46" s="20" t="str">
        <f>Fixtures!E6</f>
        <v>2.00 pm</v>
      </c>
      <c r="F46" s="21" t="str">
        <f>Fixtures!F6</f>
        <v>40 overs a side</v>
      </c>
      <c r="M46" s="36"/>
      <c r="N46" s="36"/>
      <c r="O46" s="35"/>
      <c r="P46" s="35"/>
    </row>
    <row r="47" spans="1:16" ht="13.5" customHeight="1">
      <c r="A47" s="2"/>
      <c r="B47" s="195"/>
      <c r="C47" s="27" t="str">
        <f>Fixtures!C6</f>
        <v>Northwood</v>
      </c>
      <c r="D47" s="27"/>
      <c r="E47" s="27">
        <v>149</v>
      </c>
      <c r="F47" s="28" t="s">
        <v>313</v>
      </c>
      <c r="M47" s="36"/>
      <c r="N47" s="36"/>
      <c r="O47" s="35"/>
      <c r="P47" s="35"/>
    </row>
    <row r="48" spans="1:16" ht="13.5" customHeight="1">
      <c r="A48" s="2"/>
      <c r="B48" s="195"/>
      <c r="C48" s="27" t="s">
        <v>55</v>
      </c>
      <c r="D48" s="27"/>
      <c r="E48" s="27" t="s">
        <v>222</v>
      </c>
      <c r="F48" s="28" t="s">
        <v>223</v>
      </c>
      <c r="M48" s="36"/>
      <c r="N48" s="36"/>
      <c r="O48" s="35"/>
      <c r="P48" s="35"/>
    </row>
    <row r="49" spans="1:16" ht="13.5" customHeight="1">
      <c r="A49" s="2"/>
      <c r="B49" s="195"/>
      <c r="C49" s="29" t="s">
        <v>59</v>
      </c>
      <c r="D49" s="27"/>
      <c r="E49" s="29" t="s">
        <v>60</v>
      </c>
      <c r="F49" s="28"/>
      <c r="O49" s="35"/>
      <c r="P49" s="35"/>
    </row>
    <row r="50" spans="1:15" ht="13.5" customHeight="1">
      <c r="A50" s="2"/>
      <c r="B50" s="195"/>
      <c r="C50" s="27" t="s">
        <v>62</v>
      </c>
      <c r="D50" s="27" t="s">
        <v>224</v>
      </c>
      <c r="E50" s="27" t="s">
        <v>77</v>
      </c>
      <c r="F50" s="28" t="s">
        <v>225</v>
      </c>
      <c r="O50" s="35"/>
    </row>
    <row r="51" spans="1:15" ht="13.5" customHeight="1">
      <c r="A51" s="2"/>
      <c r="B51" s="195"/>
      <c r="C51" s="27" t="s">
        <v>68</v>
      </c>
      <c r="D51" s="27" t="s">
        <v>86</v>
      </c>
      <c r="E51" s="27" t="s">
        <v>74</v>
      </c>
      <c r="F51" s="28" t="s">
        <v>226</v>
      </c>
      <c r="O51" s="35"/>
    </row>
    <row r="52" spans="1:15" ht="13.5" customHeight="1">
      <c r="A52" s="2"/>
      <c r="B52" s="195"/>
      <c r="C52" s="27" t="s">
        <v>61</v>
      </c>
      <c r="D52" s="27">
        <v>23</v>
      </c>
      <c r="E52" s="27" t="s">
        <v>84</v>
      </c>
      <c r="F52" s="28" t="s">
        <v>227</v>
      </c>
      <c r="O52" s="35"/>
    </row>
    <row r="53" spans="1:15" ht="13.5" customHeight="1">
      <c r="A53" s="2"/>
      <c r="B53" s="195"/>
      <c r="C53" s="29" t="s">
        <v>228</v>
      </c>
      <c r="D53" s="27"/>
      <c r="E53" s="27"/>
      <c r="F53" s="28"/>
      <c r="O53" s="35"/>
    </row>
    <row r="54" spans="1:15" ht="13.5" customHeight="1">
      <c r="A54" s="2"/>
      <c r="B54" s="195"/>
      <c r="C54" s="27" t="s">
        <v>230</v>
      </c>
      <c r="D54" s="279"/>
      <c r="E54" s="279"/>
      <c r="F54" s="280"/>
      <c r="O54" s="35"/>
    </row>
    <row r="55" spans="1:6" ht="13.5" customHeight="1">
      <c r="A55" s="2"/>
      <c r="B55" s="195"/>
      <c r="C55" s="29" t="s">
        <v>70</v>
      </c>
      <c r="D55" s="27"/>
      <c r="E55" s="29" t="s">
        <v>4</v>
      </c>
      <c r="F55" s="28"/>
    </row>
    <row r="56" spans="1:6" ht="13.5" customHeight="1">
      <c r="A56" s="2"/>
      <c r="B56" s="198"/>
      <c r="C56" s="30" t="s">
        <v>62</v>
      </c>
      <c r="D56" s="30"/>
      <c r="E56" s="30" t="str">
        <f>Fixtures!G6</f>
        <v>Win</v>
      </c>
      <c r="F56" s="31" t="s">
        <v>10</v>
      </c>
    </row>
    <row r="57" spans="1:6" ht="13.5" customHeight="1">
      <c r="A57" s="2"/>
      <c r="B57" s="16"/>
      <c r="C57" s="16"/>
      <c r="D57" s="16"/>
      <c r="E57" s="16"/>
      <c r="F57" s="16"/>
    </row>
    <row r="58" spans="1:6" ht="13.5" customHeight="1">
      <c r="A58" s="2"/>
      <c r="B58" s="196"/>
      <c r="C58" s="197" t="str">
        <f>Fixtures!B7</f>
        <v>Sun 26 May</v>
      </c>
      <c r="D58" s="197"/>
      <c r="E58" s="20" t="str">
        <f>Fixtures!E7</f>
        <v>1.30 pm</v>
      </c>
      <c r="F58" s="21" t="str">
        <f>Fixtures!F7</f>
        <v>40 overs a side</v>
      </c>
    </row>
    <row r="59" spans="1:6" ht="13.5" customHeight="1">
      <c r="A59" s="2"/>
      <c r="B59" s="195"/>
      <c r="C59" s="27" t="s">
        <v>55</v>
      </c>
      <c r="D59" s="27"/>
      <c r="E59" s="27" t="s">
        <v>238</v>
      </c>
      <c r="F59" s="28" t="s">
        <v>57</v>
      </c>
    </row>
    <row r="60" spans="1:6" ht="13.5" customHeight="1">
      <c r="A60" s="2"/>
      <c r="B60" s="195"/>
      <c r="C60" s="27" t="str">
        <f>Fixtures!C7</f>
        <v>Kew</v>
      </c>
      <c r="D60" s="27"/>
      <c r="E60" s="27">
        <v>163</v>
      </c>
      <c r="F60" s="28" t="s">
        <v>81</v>
      </c>
    </row>
    <row r="61" spans="1:6" ht="13.5" customHeight="1">
      <c r="A61" s="2"/>
      <c r="B61" s="195"/>
      <c r="C61" s="29" t="s">
        <v>59</v>
      </c>
      <c r="D61" s="27"/>
      <c r="E61" s="29" t="s">
        <v>60</v>
      </c>
      <c r="F61" s="28"/>
    </row>
    <row r="62" spans="1:6" ht="13.5" customHeight="1">
      <c r="A62" s="2"/>
      <c r="B62" s="195"/>
      <c r="C62" s="27" t="s">
        <v>61</v>
      </c>
      <c r="D62" s="27">
        <v>65</v>
      </c>
      <c r="E62" s="27" t="s">
        <v>75</v>
      </c>
      <c r="F62" s="28" t="s">
        <v>239</v>
      </c>
    </row>
    <row r="63" spans="1:6" ht="13.5" customHeight="1">
      <c r="A63" s="2"/>
      <c r="B63" s="195"/>
      <c r="C63" s="27" t="s">
        <v>75</v>
      </c>
      <c r="D63" s="27">
        <v>52</v>
      </c>
      <c r="E63" s="27" t="s">
        <v>240</v>
      </c>
      <c r="F63" s="28" t="s">
        <v>241</v>
      </c>
    </row>
    <row r="64" spans="1:6" ht="13.5" customHeight="1">
      <c r="A64" s="2"/>
      <c r="B64" s="195"/>
      <c r="C64" s="27" t="s">
        <v>74</v>
      </c>
      <c r="D64" s="27">
        <v>24</v>
      </c>
      <c r="E64" s="27" t="s">
        <v>68</v>
      </c>
      <c r="F64" s="28" t="s">
        <v>242</v>
      </c>
    </row>
    <row r="65" spans="1:6" ht="13.5" customHeight="1">
      <c r="A65" s="2"/>
      <c r="B65" s="195"/>
      <c r="C65" s="29" t="s">
        <v>243</v>
      </c>
      <c r="D65" s="27"/>
      <c r="E65" s="27"/>
      <c r="F65" s="28"/>
    </row>
    <row r="66" spans="1:6" ht="13.5" customHeight="1">
      <c r="A66" s="2"/>
      <c r="B66" s="195"/>
      <c r="C66" s="27" t="s">
        <v>244</v>
      </c>
      <c r="D66" s="279"/>
      <c r="E66" s="279"/>
      <c r="F66" s="280"/>
    </row>
    <row r="67" spans="1:6" ht="13.5" customHeight="1">
      <c r="A67" s="2"/>
      <c r="B67" s="195"/>
      <c r="C67" s="29" t="s">
        <v>70</v>
      </c>
      <c r="D67" s="27"/>
      <c r="E67" s="29" t="s">
        <v>4</v>
      </c>
      <c r="F67" s="28"/>
    </row>
    <row r="68" spans="1:6" ht="13.5" customHeight="1">
      <c r="A68" s="2"/>
      <c r="B68" s="198"/>
      <c r="C68" s="30" t="s">
        <v>75</v>
      </c>
      <c r="D68" s="30"/>
      <c r="E68" s="30" t="str">
        <f>Fixtures!G7</f>
        <v>Win</v>
      </c>
      <c r="F68" s="31" t="s">
        <v>10</v>
      </c>
    </row>
    <row r="69" spans="1:6" ht="13.5" customHeight="1">
      <c r="A69" s="2"/>
      <c r="B69" s="16"/>
      <c r="C69" s="16"/>
      <c r="D69" s="16"/>
      <c r="E69" s="16"/>
      <c r="F69" s="16"/>
    </row>
    <row r="70" spans="1:6" ht="13.5" customHeight="1">
      <c r="A70" s="2"/>
      <c r="B70" s="196"/>
      <c r="C70" s="197" t="str">
        <f>Fixtures!B8</f>
        <v>Sun 02 Jun</v>
      </c>
      <c r="D70" s="197"/>
      <c r="E70" s="20" t="str">
        <f>Fixtures!E8</f>
        <v>1.30 pm</v>
      </c>
      <c r="F70" s="21" t="str">
        <f>Fixtures!F8</f>
        <v>40 overs a side</v>
      </c>
    </row>
    <row r="71" spans="1:6" ht="13.5" customHeight="1">
      <c r="A71" s="2"/>
      <c r="B71" s="195"/>
      <c r="C71" s="27" t="s">
        <v>55</v>
      </c>
      <c r="D71" s="27"/>
      <c r="E71" s="27" t="s">
        <v>248</v>
      </c>
      <c r="F71" s="28" t="s">
        <v>57</v>
      </c>
    </row>
    <row r="72" spans="1:6" ht="13.5" customHeight="1">
      <c r="A72" s="2"/>
      <c r="B72" s="195"/>
      <c r="C72" s="27" t="str">
        <f>Fixtures!C8</f>
        <v>Ealing Three Bridges</v>
      </c>
      <c r="D72" s="27"/>
      <c r="E72" s="27">
        <v>125</v>
      </c>
      <c r="F72" s="28" t="s">
        <v>249</v>
      </c>
    </row>
    <row r="73" spans="1:6" ht="13.5" customHeight="1">
      <c r="A73" s="2"/>
      <c r="B73" s="195"/>
      <c r="C73" s="29" t="s">
        <v>59</v>
      </c>
      <c r="D73" s="27"/>
      <c r="E73" s="29" t="s">
        <v>60</v>
      </c>
      <c r="F73" s="28"/>
    </row>
    <row r="74" spans="1:6" ht="13.5" customHeight="1">
      <c r="A74" s="2"/>
      <c r="B74" s="195"/>
      <c r="C74" s="27" t="s">
        <v>84</v>
      </c>
      <c r="D74" s="27">
        <v>139</v>
      </c>
      <c r="E74" s="27" t="s">
        <v>240</v>
      </c>
      <c r="F74" s="28" t="s">
        <v>251</v>
      </c>
    </row>
    <row r="75" spans="1:6" ht="13.5" customHeight="1">
      <c r="A75" s="2"/>
      <c r="B75" s="195"/>
      <c r="C75" s="27" t="s">
        <v>61</v>
      </c>
      <c r="D75" s="27" t="s">
        <v>250</v>
      </c>
      <c r="E75" s="27" t="s">
        <v>77</v>
      </c>
      <c r="F75" s="28" t="s">
        <v>252</v>
      </c>
    </row>
    <row r="76" spans="1:6" ht="13.5" customHeight="1">
      <c r="A76" s="2"/>
      <c r="B76" s="195"/>
      <c r="C76" s="27" t="s">
        <v>62</v>
      </c>
      <c r="D76" s="27">
        <v>51</v>
      </c>
      <c r="E76" s="27" t="s">
        <v>84</v>
      </c>
      <c r="F76" s="28" t="s">
        <v>253</v>
      </c>
    </row>
    <row r="77" spans="1:6" ht="13.5" customHeight="1">
      <c r="A77" s="2"/>
      <c r="B77" s="195"/>
      <c r="C77" s="29" t="s">
        <v>229</v>
      </c>
      <c r="D77" s="27"/>
      <c r="E77" s="27"/>
      <c r="F77" s="28"/>
    </row>
    <row r="78" spans="1:6" ht="13.5" customHeight="1">
      <c r="A78" s="2"/>
      <c r="B78" s="195"/>
      <c r="C78" s="27" t="s">
        <v>254</v>
      </c>
      <c r="D78" s="279"/>
      <c r="E78" s="279"/>
      <c r="F78" s="280"/>
    </row>
    <row r="79" spans="1:6" ht="13.5" customHeight="1">
      <c r="A79" s="2"/>
      <c r="B79" s="195"/>
      <c r="C79" s="29" t="s">
        <v>70</v>
      </c>
      <c r="D79" s="27"/>
      <c r="E79" s="29" t="s">
        <v>4</v>
      </c>
      <c r="F79" s="28"/>
    </row>
    <row r="80" spans="1:6" ht="13.5" customHeight="1">
      <c r="A80" s="2"/>
      <c r="B80" s="198"/>
      <c r="C80" s="30" t="s">
        <v>84</v>
      </c>
      <c r="D80" s="30"/>
      <c r="E80" s="30" t="str">
        <f>Fixtures!G8</f>
        <v>Win</v>
      </c>
      <c r="F80" s="31" t="s">
        <v>10</v>
      </c>
    </row>
    <row r="81" spans="1:6" ht="13.5" customHeight="1">
      <c r="A81" s="2"/>
      <c r="B81" s="16"/>
      <c r="C81" s="16"/>
      <c r="D81" s="16"/>
      <c r="E81" s="16"/>
      <c r="F81" s="16"/>
    </row>
    <row r="82" spans="2:6" ht="13.5" customHeight="1">
      <c r="B82" s="196"/>
      <c r="C82" s="197" t="str">
        <f>Fixtures!B9</f>
        <v>Sun 09 Jun</v>
      </c>
      <c r="D82" s="197"/>
      <c r="E82" s="20" t="str">
        <f>Fixtures!E9</f>
        <v>1.30 pm</v>
      </c>
      <c r="F82" s="21" t="str">
        <f>Fixtures!F9</f>
        <v>40 overs a side</v>
      </c>
    </row>
    <row r="83" spans="1:6" ht="13.5" customHeight="1">
      <c r="A83" s="2"/>
      <c r="B83" s="195"/>
      <c r="C83" s="27" t="s">
        <v>55</v>
      </c>
      <c r="D83" s="27"/>
      <c r="E83" s="27">
        <v>175</v>
      </c>
      <c r="F83" s="28" t="s">
        <v>264</v>
      </c>
    </row>
    <row r="84" spans="1:6" ht="13.5" customHeight="1">
      <c r="A84" s="2"/>
      <c r="B84" s="195"/>
      <c r="C84" s="27" t="str">
        <f>Fixtures!C9</f>
        <v>Hampstead</v>
      </c>
      <c r="D84" s="27"/>
      <c r="E84" s="27" t="s">
        <v>261</v>
      </c>
      <c r="F84" s="28" t="s">
        <v>263</v>
      </c>
    </row>
    <row r="85" spans="1:6" ht="13.5" customHeight="1">
      <c r="A85" s="2"/>
      <c r="B85" s="195"/>
      <c r="C85" s="29" t="s">
        <v>59</v>
      </c>
      <c r="D85" s="27"/>
      <c r="E85" s="29" t="s">
        <v>60</v>
      </c>
      <c r="F85" s="28"/>
    </row>
    <row r="86" spans="1:6" ht="13.5" customHeight="1">
      <c r="A86" s="2"/>
      <c r="B86" s="195"/>
      <c r="C86" s="27" t="s">
        <v>75</v>
      </c>
      <c r="D86" s="27">
        <v>41</v>
      </c>
      <c r="E86" s="27" t="s">
        <v>84</v>
      </c>
      <c r="F86" s="28" t="s">
        <v>267</v>
      </c>
    </row>
    <row r="87" spans="1:6" ht="13.5" customHeight="1">
      <c r="A87" s="2"/>
      <c r="B87" s="195"/>
      <c r="C87" s="27" t="s">
        <v>61</v>
      </c>
      <c r="D87" s="27">
        <v>26</v>
      </c>
      <c r="E87" s="27" t="s">
        <v>269</v>
      </c>
      <c r="F87" s="28" t="s">
        <v>270</v>
      </c>
    </row>
    <row r="88" spans="1:6" ht="13.5" customHeight="1">
      <c r="A88" s="2"/>
      <c r="B88" s="195"/>
      <c r="C88" s="27" t="s">
        <v>74</v>
      </c>
      <c r="D88" s="27">
        <v>22</v>
      </c>
      <c r="E88" s="27" t="s">
        <v>68</v>
      </c>
      <c r="F88" s="28" t="s">
        <v>268</v>
      </c>
    </row>
    <row r="89" spans="1:6" ht="13.5" customHeight="1">
      <c r="A89" s="2"/>
      <c r="B89" s="195"/>
      <c r="C89" s="27" t="s">
        <v>83</v>
      </c>
      <c r="D89" s="27">
        <v>22</v>
      </c>
      <c r="E89" s="27"/>
      <c r="F89" s="28"/>
    </row>
    <row r="90" spans="1:6" ht="13.5" customHeight="1">
      <c r="A90" s="2"/>
      <c r="B90" s="195"/>
      <c r="C90" s="29" t="s">
        <v>266</v>
      </c>
      <c r="D90" s="27"/>
      <c r="E90" s="27"/>
      <c r="F90" s="28"/>
    </row>
    <row r="91" spans="1:6" ht="13.5" customHeight="1">
      <c r="A91" s="2"/>
      <c r="B91" s="195"/>
      <c r="C91" s="27" t="s">
        <v>265</v>
      </c>
      <c r="D91" s="279"/>
      <c r="E91" s="279"/>
      <c r="F91" s="280"/>
    </row>
    <row r="92" spans="1:6" ht="13.5" customHeight="1">
      <c r="A92" s="2"/>
      <c r="B92" s="195"/>
      <c r="C92" s="29" t="s">
        <v>70</v>
      </c>
      <c r="D92" s="27"/>
      <c r="E92" s="29" t="s">
        <v>4</v>
      </c>
      <c r="F92" s="28"/>
    </row>
    <row r="93" spans="1:6" ht="13.5" customHeight="1">
      <c r="A93" s="2"/>
      <c r="B93" s="198"/>
      <c r="C93" s="30" t="s">
        <v>262</v>
      </c>
      <c r="D93" s="30"/>
      <c r="E93" s="30" t="str">
        <f>Fixtures!G9</f>
        <v>Loss</v>
      </c>
      <c r="F93" s="31" t="s">
        <v>10</v>
      </c>
    </row>
    <row r="94" spans="1:6" ht="13.5" customHeight="1">
      <c r="A94" s="2"/>
      <c r="B94" s="16"/>
      <c r="C94" s="16"/>
      <c r="D94" s="16"/>
      <c r="E94" s="16"/>
      <c r="F94" s="16"/>
    </row>
    <row r="95" spans="1:6" ht="13.5" customHeight="1">
      <c r="A95" s="36"/>
      <c r="B95" s="196"/>
      <c r="C95" s="197" t="str">
        <f>Fixtures!B10</f>
        <v>Sun 16 Jun</v>
      </c>
      <c r="D95" s="197"/>
      <c r="E95" s="20" t="str">
        <f>Fixtures!E10</f>
        <v>2.00 pm</v>
      </c>
      <c r="F95" s="21" t="str">
        <f>Fixtures!F10</f>
        <v>40 overs a side</v>
      </c>
    </row>
    <row r="96" spans="1:6" ht="13.5" customHeight="1">
      <c r="A96" s="36"/>
      <c r="B96" s="195"/>
      <c r="C96" s="27" t="s">
        <v>55</v>
      </c>
      <c r="D96" s="27"/>
      <c r="E96" s="27">
        <v>202</v>
      </c>
      <c r="F96" s="28" t="s">
        <v>283</v>
      </c>
    </row>
    <row r="97" spans="1:6" ht="13.5" customHeight="1">
      <c r="A97" s="36"/>
      <c r="B97" s="195"/>
      <c r="C97" s="27" t="str">
        <f>Fixtures!C10</f>
        <v>Harrow Weald</v>
      </c>
      <c r="D97" s="27"/>
      <c r="E97" s="27">
        <v>138</v>
      </c>
      <c r="F97" s="28" t="s">
        <v>277</v>
      </c>
    </row>
    <row r="98" spans="1:6" ht="13.5" customHeight="1">
      <c r="A98" s="36"/>
      <c r="B98" s="195"/>
      <c r="C98" s="29" t="s">
        <v>59</v>
      </c>
      <c r="D98" s="27"/>
      <c r="E98" s="29" t="s">
        <v>60</v>
      </c>
      <c r="F98" s="28"/>
    </row>
    <row r="99" spans="1:6" ht="13.5" customHeight="1">
      <c r="A99" s="36"/>
      <c r="B99" s="195"/>
      <c r="C99" s="27" t="s">
        <v>74</v>
      </c>
      <c r="D99" s="27">
        <v>58</v>
      </c>
      <c r="E99" s="27" t="s">
        <v>75</v>
      </c>
      <c r="F99" s="28" t="s">
        <v>278</v>
      </c>
    </row>
    <row r="100" spans="1:6" ht="13.5" customHeight="1">
      <c r="A100" s="36"/>
      <c r="B100" s="195"/>
      <c r="C100" s="27" t="s">
        <v>262</v>
      </c>
      <c r="D100" s="27">
        <v>49</v>
      </c>
      <c r="E100" s="27" t="s">
        <v>62</v>
      </c>
      <c r="F100" s="28" t="s">
        <v>279</v>
      </c>
    </row>
    <row r="101" spans="1:6" ht="13.5" customHeight="1">
      <c r="A101" s="36"/>
      <c r="B101" s="195"/>
      <c r="C101" s="27" t="s">
        <v>61</v>
      </c>
      <c r="D101" s="27">
        <v>35</v>
      </c>
      <c r="E101" s="27" t="s">
        <v>68</v>
      </c>
      <c r="F101" s="28" t="s">
        <v>280</v>
      </c>
    </row>
    <row r="102" spans="1:6" ht="13.5" customHeight="1">
      <c r="A102" s="36"/>
      <c r="B102" s="195"/>
      <c r="C102" s="29" t="s">
        <v>281</v>
      </c>
      <c r="D102" s="27"/>
      <c r="E102" s="27"/>
      <c r="F102" s="28"/>
    </row>
    <row r="103" spans="1:6" ht="13.5" customHeight="1">
      <c r="A103" s="36"/>
      <c r="B103" s="195"/>
      <c r="C103" s="27" t="s">
        <v>311</v>
      </c>
      <c r="D103" s="279"/>
      <c r="E103" s="279"/>
      <c r="F103" s="280"/>
    </row>
    <row r="104" spans="1:6" ht="13.5" customHeight="1">
      <c r="A104" s="36"/>
      <c r="B104" s="195"/>
      <c r="C104" s="29" t="s">
        <v>70</v>
      </c>
      <c r="D104" s="27"/>
      <c r="E104" s="29" t="s">
        <v>4</v>
      </c>
      <c r="F104" s="28"/>
    </row>
    <row r="105" spans="1:6" ht="13.5" customHeight="1">
      <c r="A105" s="36"/>
      <c r="B105" s="198"/>
      <c r="C105" s="30" t="s">
        <v>282</v>
      </c>
      <c r="D105" s="30"/>
      <c r="E105" s="30" t="str">
        <f>Fixtures!G10</f>
        <v>Win</v>
      </c>
      <c r="F105" s="31" t="s">
        <v>10</v>
      </c>
    </row>
    <row r="106" spans="1:6" ht="13.5" customHeight="1">
      <c r="A106" s="36"/>
      <c r="B106" s="16"/>
      <c r="C106" s="16"/>
      <c r="D106" s="16"/>
      <c r="E106" s="16"/>
      <c r="F106" s="16"/>
    </row>
    <row r="107" spans="1:6" ht="13.5" customHeight="1">
      <c r="A107" s="36"/>
      <c r="B107" s="196"/>
      <c r="C107" s="197" t="str">
        <f>Fixtures!B11</f>
        <v>Sun 23 Jun</v>
      </c>
      <c r="D107" s="197"/>
      <c r="E107" s="20" t="str">
        <f>Fixtures!E11</f>
        <v>2.00 pm</v>
      </c>
      <c r="F107" s="21" t="str">
        <f>Fixtures!F11</f>
        <v>40 overs a side</v>
      </c>
    </row>
    <row r="108" spans="1:6" ht="13.5" customHeight="1">
      <c r="A108" s="36"/>
      <c r="B108" s="195"/>
      <c r="C108" s="27" t="s">
        <v>55</v>
      </c>
      <c r="D108" s="27"/>
      <c r="E108" s="27" t="s">
        <v>295</v>
      </c>
      <c r="F108" s="28" t="s">
        <v>57</v>
      </c>
    </row>
    <row r="109" spans="1:6" ht="13.5" customHeight="1">
      <c r="A109" s="36"/>
      <c r="B109" s="195"/>
      <c r="C109" s="27" t="str">
        <f>Fixtures!C11</f>
        <v>British Airways</v>
      </c>
      <c r="D109" s="27"/>
      <c r="E109" s="27">
        <v>91</v>
      </c>
      <c r="F109" s="28" t="s">
        <v>296</v>
      </c>
    </row>
    <row r="110" spans="1:6" ht="13.5" customHeight="1">
      <c r="A110" s="36"/>
      <c r="B110" s="195"/>
      <c r="C110" s="29" t="s">
        <v>59</v>
      </c>
      <c r="D110" s="27"/>
      <c r="E110" s="29" t="s">
        <v>60</v>
      </c>
      <c r="F110" s="28"/>
    </row>
    <row r="111" spans="1:6" ht="13.5" customHeight="1">
      <c r="A111" s="36"/>
      <c r="B111" s="195"/>
      <c r="C111" s="27" t="s">
        <v>84</v>
      </c>
      <c r="D111" s="27">
        <v>66</v>
      </c>
      <c r="E111" s="27" t="s">
        <v>298</v>
      </c>
      <c r="F111" s="28" t="s">
        <v>299</v>
      </c>
    </row>
    <row r="112" spans="1:6" ht="13.5" customHeight="1">
      <c r="A112" s="36"/>
      <c r="B112" s="195"/>
      <c r="C112" s="27" t="s">
        <v>61</v>
      </c>
      <c r="D112" s="27">
        <v>46</v>
      </c>
      <c r="E112" s="27" t="s">
        <v>294</v>
      </c>
      <c r="F112" s="28" t="s">
        <v>300</v>
      </c>
    </row>
    <row r="113" spans="1:6" ht="13.5" customHeight="1">
      <c r="A113" s="36"/>
      <c r="B113" s="195"/>
      <c r="C113" s="27" t="s">
        <v>297</v>
      </c>
      <c r="D113" s="27">
        <v>35</v>
      </c>
      <c r="E113" s="27" t="s">
        <v>75</v>
      </c>
      <c r="F113" s="28" t="s">
        <v>301</v>
      </c>
    </row>
    <row r="114" spans="1:6" ht="13.5" customHeight="1">
      <c r="A114" s="36"/>
      <c r="B114" s="195"/>
      <c r="C114" s="29" t="s">
        <v>302</v>
      </c>
      <c r="D114" s="27"/>
      <c r="E114" s="27"/>
      <c r="F114" s="28"/>
    </row>
    <row r="115" spans="1:6" ht="13.5" customHeight="1">
      <c r="A115" s="36"/>
      <c r="B115" s="195"/>
      <c r="C115" s="27" t="s">
        <v>318</v>
      </c>
      <c r="D115" s="279"/>
      <c r="E115" s="279"/>
      <c r="F115" s="280"/>
    </row>
    <row r="116" spans="1:6" ht="13.5" customHeight="1">
      <c r="A116" s="36"/>
      <c r="B116" s="195"/>
      <c r="C116" s="29" t="s">
        <v>70</v>
      </c>
      <c r="D116" s="27"/>
      <c r="E116" s="29" t="s">
        <v>4</v>
      </c>
      <c r="F116" s="28"/>
    </row>
    <row r="117" spans="1:6" ht="13.5" customHeight="1">
      <c r="A117" s="36"/>
      <c r="B117" s="198"/>
      <c r="C117" s="30" t="s">
        <v>294</v>
      </c>
      <c r="D117" s="30"/>
      <c r="E117" s="30" t="str">
        <f>Fixtures!G11</f>
        <v>Win</v>
      </c>
      <c r="F117" s="31" t="s">
        <v>10</v>
      </c>
    </row>
    <row r="118" spans="1:6" ht="13.5" customHeight="1">
      <c r="A118" s="36"/>
      <c r="B118" s="16"/>
      <c r="C118" s="16"/>
      <c r="D118" s="16"/>
      <c r="E118" s="16"/>
      <c r="F118" s="16"/>
    </row>
    <row r="119" spans="1:6" ht="13.5" customHeight="1">
      <c r="A119" s="36"/>
      <c r="B119" s="196"/>
      <c r="C119" s="197" t="str">
        <f>Fixtures!B12</f>
        <v>Sun 30 Jun</v>
      </c>
      <c r="D119" s="197"/>
      <c r="E119" s="20" t="str">
        <f>Fixtures!E12</f>
        <v>1.00 pm</v>
      </c>
      <c r="F119" s="21" t="str">
        <f>Fixtures!F12</f>
        <v>40 overs a side</v>
      </c>
    </row>
    <row r="120" spans="1:6" ht="13.5" customHeight="1">
      <c r="A120" s="36"/>
      <c r="B120" s="195"/>
      <c r="C120" s="27" t="s">
        <v>55</v>
      </c>
      <c r="D120" s="27"/>
      <c r="E120" s="27" t="s">
        <v>309</v>
      </c>
      <c r="F120" s="28" t="s">
        <v>57</v>
      </c>
    </row>
    <row r="121" spans="1:6" ht="13.5" customHeight="1">
      <c r="A121" s="36"/>
      <c r="B121" s="195"/>
      <c r="C121" s="27" t="str">
        <f>Fixtures!C12</f>
        <v>Acton</v>
      </c>
      <c r="D121" s="27"/>
      <c r="E121" s="27" t="s">
        <v>304</v>
      </c>
      <c r="F121" s="28" t="s">
        <v>305</v>
      </c>
    </row>
    <row r="122" spans="1:6" ht="13.5" customHeight="1">
      <c r="A122" s="36"/>
      <c r="B122" s="195"/>
      <c r="C122" s="29" t="s">
        <v>59</v>
      </c>
      <c r="D122" s="27"/>
      <c r="E122" s="29" t="s">
        <v>60</v>
      </c>
      <c r="F122" s="28"/>
    </row>
    <row r="123" spans="1:6" ht="13.5" customHeight="1">
      <c r="A123" s="36"/>
      <c r="B123" s="195"/>
      <c r="C123" s="27" t="s">
        <v>62</v>
      </c>
      <c r="D123" s="27">
        <v>111</v>
      </c>
      <c r="E123" s="27" t="s">
        <v>68</v>
      </c>
      <c r="F123" s="28" t="s">
        <v>306</v>
      </c>
    </row>
    <row r="124" spans="1:6" ht="13.5" customHeight="1">
      <c r="A124" s="36"/>
      <c r="B124" s="195"/>
      <c r="C124" s="27" t="s">
        <v>83</v>
      </c>
      <c r="D124" s="27">
        <v>22</v>
      </c>
      <c r="E124" s="27" t="s">
        <v>75</v>
      </c>
      <c r="F124" s="28" t="s">
        <v>307</v>
      </c>
    </row>
    <row r="125" spans="1:6" ht="13.5" customHeight="1">
      <c r="A125" s="36"/>
      <c r="B125" s="195"/>
      <c r="C125" s="27" t="s">
        <v>84</v>
      </c>
      <c r="D125" s="27">
        <v>22</v>
      </c>
      <c r="E125" s="27" t="s">
        <v>62</v>
      </c>
      <c r="F125" s="28" t="s">
        <v>308</v>
      </c>
    </row>
    <row r="126" spans="1:6" ht="13.5" customHeight="1">
      <c r="A126" s="36"/>
      <c r="B126" s="195"/>
      <c r="C126" s="29" t="s">
        <v>229</v>
      </c>
      <c r="D126" s="27"/>
      <c r="E126" s="27"/>
      <c r="F126" s="28"/>
    </row>
    <row r="127" spans="1:6" ht="13.5" customHeight="1">
      <c r="A127" s="36"/>
      <c r="B127" s="195"/>
      <c r="C127" s="27" t="s">
        <v>319</v>
      </c>
      <c r="D127" s="279"/>
      <c r="E127" s="279"/>
      <c r="F127" s="280"/>
    </row>
    <row r="128" spans="1:6" ht="13.5" customHeight="1">
      <c r="A128" s="36"/>
      <c r="B128" s="195"/>
      <c r="C128" s="29" t="s">
        <v>70</v>
      </c>
      <c r="D128" s="27"/>
      <c r="E128" s="29" t="s">
        <v>4</v>
      </c>
      <c r="F128" s="28"/>
    </row>
    <row r="129" spans="1:6" ht="13.5" customHeight="1">
      <c r="A129" s="36"/>
      <c r="B129" s="198"/>
      <c r="C129" s="30" t="s">
        <v>68</v>
      </c>
      <c r="D129" s="30"/>
      <c r="E129" s="30" t="str">
        <f>Fixtures!G12</f>
        <v>Loss</v>
      </c>
      <c r="F129" s="31" t="s">
        <v>10</v>
      </c>
    </row>
    <row r="130" spans="1:11" ht="13.5" customHeight="1">
      <c r="A130" s="36"/>
      <c r="B130" s="16"/>
      <c r="C130" s="16"/>
      <c r="D130" s="16"/>
      <c r="E130" s="16"/>
      <c r="F130" s="16"/>
      <c r="H130" s="16"/>
      <c r="I130" s="16"/>
      <c r="J130" s="16"/>
      <c r="K130" s="16"/>
    </row>
    <row r="131" spans="1:11" ht="13.5" customHeight="1">
      <c r="A131" s="2"/>
      <c r="B131" s="196"/>
      <c r="C131" s="197" t="str">
        <f>Fixtures!B13</f>
        <v>Sun 07 Jul</v>
      </c>
      <c r="D131" s="197"/>
      <c r="E131" s="20" t="str">
        <f>Fixtures!E13</f>
        <v>1.30 pm</v>
      </c>
      <c r="F131" s="21" t="str">
        <f>Fixtures!F13</f>
        <v>40 overs a side</v>
      </c>
      <c r="H131" s="16"/>
      <c r="I131" s="16"/>
      <c r="J131" s="16"/>
      <c r="K131" s="16"/>
    </row>
    <row r="132" spans="1:11" ht="13.5" customHeight="1">
      <c r="A132" s="2"/>
      <c r="B132" s="195"/>
      <c r="C132" s="27" t="s">
        <v>55</v>
      </c>
      <c r="D132" s="27"/>
      <c r="E132" s="27" t="s">
        <v>312</v>
      </c>
      <c r="F132" s="28" t="s">
        <v>57</v>
      </c>
      <c r="H132" s="16"/>
      <c r="I132" s="16"/>
      <c r="J132" s="16"/>
      <c r="K132" s="16"/>
    </row>
    <row r="133" spans="1:11" ht="13.5" customHeight="1">
      <c r="A133" s="2"/>
      <c r="B133" s="195"/>
      <c r="C133" s="27" t="str">
        <f>Fixtures!C13</f>
        <v>Barnes</v>
      </c>
      <c r="D133" s="27"/>
      <c r="E133" s="27">
        <v>300</v>
      </c>
      <c r="F133" s="28" t="s">
        <v>313</v>
      </c>
      <c r="H133" s="16"/>
      <c r="I133" s="16"/>
      <c r="J133" s="16"/>
      <c r="K133" s="16"/>
    </row>
    <row r="134" spans="1:11" ht="13.5" customHeight="1">
      <c r="A134" s="10"/>
      <c r="B134" s="195"/>
      <c r="C134" s="29" t="s">
        <v>59</v>
      </c>
      <c r="D134" s="27"/>
      <c r="E134" s="29" t="s">
        <v>60</v>
      </c>
      <c r="F134" s="28"/>
      <c r="H134" s="16"/>
      <c r="I134" s="16"/>
      <c r="J134" s="16"/>
      <c r="K134" s="16"/>
    </row>
    <row r="135" spans="1:11" ht="13.5" customHeight="1">
      <c r="A135" s="2"/>
      <c r="B135" s="195"/>
      <c r="C135" s="27" t="s">
        <v>61</v>
      </c>
      <c r="D135" s="27" t="s">
        <v>314</v>
      </c>
      <c r="E135" s="27" t="s">
        <v>240</v>
      </c>
      <c r="F135" s="28" t="s">
        <v>315</v>
      </c>
      <c r="H135" s="16"/>
      <c r="I135" s="16"/>
      <c r="J135" s="16"/>
      <c r="K135" s="16"/>
    </row>
    <row r="136" spans="1:11" ht="13.5" customHeight="1">
      <c r="A136" s="2"/>
      <c r="B136" s="195"/>
      <c r="C136" s="27" t="s">
        <v>84</v>
      </c>
      <c r="D136" s="27">
        <v>69</v>
      </c>
      <c r="E136" s="27" t="s">
        <v>62</v>
      </c>
      <c r="F136" s="28" t="s">
        <v>316</v>
      </c>
      <c r="H136" s="16"/>
      <c r="I136" s="16"/>
      <c r="J136" s="16"/>
      <c r="K136" s="16"/>
    </row>
    <row r="137" spans="1:11" ht="13.5" customHeight="1">
      <c r="A137" s="2"/>
      <c r="B137" s="195"/>
      <c r="C137" s="27" t="s">
        <v>62</v>
      </c>
      <c r="D137" s="27">
        <v>68</v>
      </c>
      <c r="E137" s="27" t="s">
        <v>84</v>
      </c>
      <c r="F137" s="28" t="s">
        <v>317</v>
      </c>
      <c r="H137" s="16"/>
      <c r="I137" s="16"/>
      <c r="J137" s="16"/>
      <c r="K137" s="16"/>
    </row>
    <row r="138" spans="1:11" ht="13.5" customHeight="1">
      <c r="A138" s="2"/>
      <c r="B138" s="195"/>
      <c r="C138" s="29" t="s">
        <v>229</v>
      </c>
      <c r="D138" s="27"/>
      <c r="E138" s="27"/>
      <c r="F138" s="28"/>
      <c r="H138" s="16"/>
      <c r="I138" s="16"/>
      <c r="J138" s="16"/>
      <c r="K138" s="16"/>
    </row>
    <row r="139" spans="1:11" ht="13.5" customHeight="1">
      <c r="A139" s="2"/>
      <c r="B139" s="195"/>
      <c r="C139" s="27" t="s">
        <v>320</v>
      </c>
      <c r="D139" s="279"/>
      <c r="E139" s="279"/>
      <c r="F139" s="280"/>
      <c r="H139" s="16"/>
      <c r="I139" s="16"/>
      <c r="J139" s="16"/>
      <c r="K139" s="16"/>
    </row>
    <row r="140" spans="1:11" ht="13.5" customHeight="1">
      <c r="A140" s="2"/>
      <c r="B140" s="195"/>
      <c r="C140" s="29" t="s">
        <v>70</v>
      </c>
      <c r="D140" s="27"/>
      <c r="E140" s="29" t="s">
        <v>4</v>
      </c>
      <c r="F140" s="28"/>
      <c r="H140" s="16"/>
      <c r="I140" s="16"/>
      <c r="J140" s="16"/>
      <c r="K140" s="16"/>
    </row>
    <row r="141" spans="1:11" ht="13.5" customHeight="1">
      <c r="A141" s="10"/>
      <c r="B141" s="198"/>
      <c r="C141" s="30" t="s">
        <v>240</v>
      </c>
      <c r="D141" s="30"/>
      <c r="E141" s="30" t="str">
        <f>Fixtures!G13</f>
        <v>Win</v>
      </c>
      <c r="F141" s="31" t="s">
        <v>10</v>
      </c>
      <c r="H141" s="16"/>
      <c r="I141" s="16"/>
      <c r="J141" s="16"/>
      <c r="K141" s="16"/>
    </row>
    <row r="142" spans="1:11" ht="13.5" customHeight="1">
      <c r="A142" s="33"/>
      <c r="B142" s="16"/>
      <c r="C142" s="16"/>
      <c r="D142" s="16"/>
      <c r="E142" s="16"/>
      <c r="F142" s="22"/>
      <c r="H142" s="16"/>
      <c r="I142" s="16"/>
      <c r="J142" s="16"/>
      <c r="K142" s="16"/>
    </row>
    <row r="143" spans="1:11" ht="13.5" customHeight="1">
      <c r="A143" s="42"/>
      <c r="B143" s="196"/>
      <c r="C143" s="197" t="str">
        <f>Fixtures!B14</f>
        <v>Sun 14  Jul</v>
      </c>
      <c r="D143" s="197"/>
      <c r="E143" s="20" t="str">
        <f>Fixtures!E14</f>
        <v>1.30 pm</v>
      </c>
      <c r="F143" s="21" t="str">
        <f>Fixtures!F14</f>
        <v>40 overs a side</v>
      </c>
      <c r="H143" s="16"/>
      <c r="I143" s="16"/>
      <c r="J143" s="16"/>
      <c r="K143" s="16"/>
    </row>
    <row r="144" spans="1:11" ht="13.5" customHeight="1">
      <c r="A144" s="42"/>
      <c r="B144" s="195"/>
      <c r="C144" s="27" t="s">
        <v>55</v>
      </c>
      <c r="D144" s="27"/>
      <c r="E144" s="27" t="s">
        <v>333</v>
      </c>
      <c r="F144" s="28" t="s">
        <v>57</v>
      </c>
      <c r="H144" s="16"/>
      <c r="I144" s="16"/>
      <c r="J144" s="16"/>
      <c r="K144" s="16"/>
    </row>
    <row r="145" spans="1:11" ht="13.5" customHeight="1">
      <c r="A145" s="42"/>
      <c r="B145" s="195"/>
      <c r="C145" s="27" t="str">
        <f>Fixtures!C14</f>
        <v>Teddington</v>
      </c>
      <c r="D145" s="27"/>
      <c r="E145" s="27" t="s">
        <v>334</v>
      </c>
      <c r="F145" s="28" t="s">
        <v>57</v>
      </c>
      <c r="H145" s="16"/>
      <c r="I145" s="16"/>
      <c r="J145" s="16"/>
      <c r="K145" s="16"/>
    </row>
    <row r="146" spans="1:11" ht="13.5" customHeight="1">
      <c r="A146" s="42"/>
      <c r="B146" s="195"/>
      <c r="C146" s="29" t="s">
        <v>59</v>
      </c>
      <c r="D146" s="27"/>
      <c r="E146" s="29" t="s">
        <v>60</v>
      </c>
      <c r="F146" s="28"/>
      <c r="H146" s="16"/>
      <c r="I146" s="16"/>
      <c r="J146" s="16"/>
      <c r="K146" s="16"/>
    </row>
    <row r="147" spans="1:11" ht="13.5" customHeight="1">
      <c r="A147" s="42"/>
      <c r="B147" s="195"/>
      <c r="C147" s="27" t="s">
        <v>324</v>
      </c>
      <c r="D147" s="27">
        <v>132</v>
      </c>
      <c r="E147" s="27" t="s">
        <v>325</v>
      </c>
      <c r="F147" s="28" t="s">
        <v>326</v>
      </c>
      <c r="H147" s="16"/>
      <c r="I147" s="16"/>
      <c r="J147" s="16"/>
      <c r="K147" s="16"/>
    </row>
    <row r="148" spans="1:11" ht="13.5" customHeight="1">
      <c r="A148" s="42"/>
      <c r="B148" s="195"/>
      <c r="C148" s="27" t="s">
        <v>330</v>
      </c>
      <c r="D148" s="27">
        <v>37</v>
      </c>
      <c r="E148" s="27" t="s">
        <v>240</v>
      </c>
      <c r="F148" s="28" t="s">
        <v>327</v>
      </c>
      <c r="H148" s="16"/>
      <c r="I148" s="16"/>
      <c r="J148" s="16"/>
      <c r="K148" s="16"/>
    </row>
    <row r="149" spans="1:11" ht="13.5" customHeight="1">
      <c r="A149" s="42"/>
      <c r="B149" s="195"/>
      <c r="C149" s="27" t="s">
        <v>62</v>
      </c>
      <c r="D149" s="27">
        <v>25</v>
      </c>
      <c r="E149" s="27" t="s">
        <v>84</v>
      </c>
      <c r="F149" s="28" t="s">
        <v>328</v>
      </c>
      <c r="H149" s="16"/>
      <c r="I149" s="16"/>
      <c r="J149" s="16"/>
      <c r="K149" s="16"/>
    </row>
    <row r="150" spans="1:11" ht="13.5" customHeight="1">
      <c r="A150" s="42"/>
      <c r="B150" s="195"/>
      <c r="C150" s="29" t="s">
        <v>329</v>
      </c>
      <c r="D150" s="27"/>
      <c r="E150" s="27"/>
      <c r="F150" s="28"/>
      <c r="H150" s="16"/>
      <c r="I150" s="16"/>
      <c r="J150" s="16"/>
      <c r="K150" s="16"/>
    </row>
    <row r="151" spans="1:11" ht="13.5" customHeight="1">
      <c r="A151" s="42"/>
      <c r="B151" s="195"/>
      <c r="C151" s="27" t="s">
        <v>335</v>
      </c>
      <c r="D151" s="279"/>
      <c r="E151" s="279"/>
      <c r="F151" s="280"/>
      <c r="H151" s="16"/>
      <c r="I151" s="16"/>
      <c r="J151" s="16"/>
      <c r="K151" s="16"/>
    </row>
    <row r="152" spans="1:11" ht="13.5" customHeight="1">
      <c r="A152" s="42"/>
      <c r="B152" s="195"/>
      <c r="C152" s="29" t="s">
        <v>70</v>
      </c>
      <c r="D152" s="27"/>
      <c r="E152" s="29" t="s">
        <v>4</v>
      </c>
      <c r="F152" s="28"/>
      <c r="H152" s="16"/>
      <c r="I152" s="16"/>
      <c r="J152" s="16"/>
      <c r="K152" s="16"/>
    </row>
    <row r="153" spans="1:11" ht="13.5" customHeight="1">
      <c r="A153" s="42"/>
      <c r="B153" s="198"/>
      <c r="C153" s="30" t="s">
        <v>240</v>
      </c>
      <c r="D153" s="30"/>
      <c r="E153" s="30" t="str">
        <f>Fixtures!G14</f>
        <v>Win</v>
      </c>
      <c r="F153" s="31" t="s">
        <v>10</v>
      </c>
      <c r="H153" s="16"/>
      <c r="I153" s="16"/>
      <c r="J153" s="16"/>
      <c r="K153" s="16"/>
    </row>
    <row r="154" spans="2:11" ht="13.5" customHeight="1">
      <c r="B154" s="16"/>
      <c r="C154" s="16"/>
      <c r="D154" s="16"/>
      <c r="E154" s="16"/>
      <c r="F154" s="16"/>
      <c r="H154" s="16"/>
      <c r="I154" s="16"/>
      <c r="J154" s="16"/>
      <c r="K154" s="16"/>
    </row>
    <row r="155" spans="1:11" ht="13.5" customHeight="1">
      <c r="A155" s="33"/>
      <c r="B155" s="196"/>
      <c r="C155" s="197" t="str">
        <f>Fixtures!B15</f>
        <v>Sun 21 Jul</v>
      </c>
      <c r="D155" s="197"/>
      <c r="E155" s="20" t="str">
        <f>Fixtures!E15</f>
        <v>1.30 pm</v>
      </c>
      <c r="F155" s="21" t="str">
        <f>Fixtures!F15</f>
        <v>40 overs a side</v>
      </c>
      <c r="H155" s="16"/>
      <c r="I155" s="16"/>
      <c r="J155" s="16"/>
      <c r="K155" s="16"/>
    </row>
    <row r="156" spans="1:11" ht="13.5" customHeight="1">
      <c r="A156" s="33"/>
      <c r="B156" s="195"/>
      <c r="C156" s="27" t="s">
        <v>55</v>
      </c>
      <c r="D156" s="27"/>
      <c r="E156" s="27">
        <v>169</v>
      </c>
      <c r="F156" s="28" t="s">
        <v>283</v>
      </c>
      <c r="H156" s="16"/>
      <c r="I156" s="16"/>
      <c r="J156" s="16"/>
      <c r="K156" s="16"/>
    </row>
    <row r="157" spans="1:11" ht="13.5" customHeight="1">
      <c r="A157" s="33"/>
      <c r="B157" s="195"/>
      <c r="C157" s="27" t="str">
        <f>Fixtures!C15</f>
        <v>Amersham</v>
      </c>
      <c r="D157" s="27"/>
      <c r="E157" s="27" t="s">
        <v>336</v>
      </c>
      <c r="F157" s="28" t="s">
        <v>337</v>
      </c>
      <c r="H157" s="16"/>
      <c r="I157" s="16"/>
      <c r="J157" s="16"/>
      <c r="K157" s="16"/>
    </row>
    <row r="158" spans="1:11" ht="13.5" customHeight="1">
      <c r="A158" s="33"/>
      <c r="B158" s="195"/>
      <c r="C158" s="29" t="s">
        <v>59</v>
      </c>
      <c r="D158" s="27"/>
      <c r="E158" s="29" t="s">
        <v>60</v>
      </c>
      <c r="F158" s="28"/>
      <c r="H158" s="16"/>
      <c r="I158" s="16"/>
      <c r="J158" s="16"/>
      <c r="K158" s="16"/>
    </row>
    <row r="159" spans="1:11" ht="13.5" customHeight="1">
      <c r="A159" s="33"/>
      <c r="B159" s="195"/>
      <c r="C159" s="27" t="s">
        <v>83</v>
      </c>
      <c r="D159" s="27">
        <v>44</v>
      </c>
      <c r="E159" s="27" t="s">
        <v>338</v>
      </c>
      <c r="F159" s="28" t="s">
        <v>339</v>
      </c>
      <c r="H159" s="16"/>
      <c r="I159" s="16"/>
      <c r="J159" s="16"/>
      <c r="K159" s="16"/>
    </row>
    <row r="160" spans="1:11" ht="13.5" customHeight="1">
      <c r="A160" s="33"/>
      <c r="B160" s="195"/>
      <c r="C160" s="27" t="s">
        <v>61</v>
      </c>
      <c r="D160" s="27">
        <v>42</v>
      </c>
      <c r="E160" s="27" t="s">
        <v>340</v>
      </c>
      <c r="F160" s="28" t="s">
        <v>341</v>
      </c>
      <c r="H160" s="16"/>
      <c r="I160" s="16"/>
      <c r="J160" s="16"/>
      <c r="K160" s="16"/>
    </row>
    <row r="161" spans="1:11" ht="13.5" customHeight="1">
      <c r="A161" s="33"/>
      <c r="B161" s="195"/>
      <c r="C161" s="27" t="s">
        <v>75</v>
      </c>
      <c r="D161" s="27">
        <v>21</v>
      </c>
      <c r="E161" s="27" t="s">
        <v>62</v>
      </c>
      <c r="F161" s="28" t="s">
        <v>342</v>
      </c>
      <c r="H161" s="16"/>
      <c r="I161" s="16"/>
      <c r="J161" s="16"/>
      <c r="K161" s="16"/>
    </row>
    <row r="162" spans="1:11" ht="13.5" customHeight="1">
      <c r="A162" s="33"/>
      <c r="B162" s="195"/>
      <c r="C162" s="29" t="s">
        <v>343</v>
      </c>
      <c r="D162" s="27"/>
      <c r="E162" s="27"/>
      <c r="F162" s="28"/>
      <c r="H162" s="16"/>
      <c r="I162" s="16"/>
      <c r="J162" s="16"/>
      <c r="K162" s="16"/>
    </row>
    <row r="163" spans="1:11" ht="13.5" customHeight="1">
      <c r="A163" s="33"/>
      <c r="B163" s="195"/>
      <c r="C163" s="27" t="s">
        <v>344</v>
      </c>
      <c r="D163" s="279"/>
      <c r="E163" s="279"/>
      <c r="F163" s="280"/>
      <c r="H163" s="16"/>
      <c r="I163" s="16"/>
      <c r="J163" s="16"/>
      <c r="K163" s="16"/>
    </row>
    <row r="164" spans="1:11" ht="13.5" customHeight="1">
      <c r="A164" s="33"/>
      <c r="B164" s="195"/>
      <c r="C164" s="29" t="s">
        <v>70</v>
      </c>
      <c r="D164" s="27"/>
      <c r="E164" s="29" t="s">
        <v>4</v>
      </c>
      <c r="F164" s="28"/>
      <c r="H164" s="16"/>
      <c r="I164" s="16"/>
      <c r="J164" s="16"/>
      <c r="K164" s="16"/>
    </row>
    <row r="165" spans="1:11" ht="13.5" customHeight="1">
      <c r="A165" s="33"/>
      <c r="B165" s="198"/>
      <c r="C165" s="30" t="s">
        <v>340</v>
      </c>
      <c r="D165" s="30"/>
      <c r="E165" s="30" t="str">
        <f>Fixtures!G15</f>
        <v>Loss</v>
      </c>
      <c r="F165" s="31" t="s">
        <v>10</v>
      </c>
      <c r="H165" s="16"/>
      <c r="I165" s="16"/>
      <c r="J165" s="16"/>
      <c r="K165" s="16"/>
    </row>
    <row r="166" spans="1:11" ht="13.5" customHeight="1">
      <c r="A166" s="33"/>
      <c r="B166" s="16"/>
      <c r="C166" s="16"/>
      <c r="D166" s="16"/>
      <c r="E166" s="16"/>
      <c r="F166" s="22"/>
      <c r="H166" s="16"/>
      <c r="I166" s="16"/>
      <c r="J166" s="16"/>
      <c r="K166" s="16"/>
    </row>
    <row r="167" spans="1:11" ht="13.5" customHeight="1">
      <c r="A167" s="10"/>
      <c r="B167" s="196"/>
      <c r="C167" s="197" t="str">
        <f>Fixtures!B16</f>
        <v>Sun 28 Jul</v>
      </c>
      <c r="D167" s="197"/>
      <c r="E167" s="20" t="str">
        <f>Fixtures!E16</f>
        <v>1.30 pm</v>
      </c>
      <c r="F167" s="21" t="str">
        <f>Fixtures!F16</f>
        <v>40 overs a side</v>
      </c>
      <c r="H167" s="16"/>
      <c r="I167" s="16"/>
      <c r="J167" s="16"/>
      <c r="K167" s="16"/>
    </row>
    <row r="168" spans="1:11" ht="13.5" customHeight="1">
      <c r="A168" s="37"/>
      <c r="B168" s="195"/>
      <c r="C168" s="27" t="s">
        <v>55</v>
      </c>
      <c r="D168" s="27"/>
      <c r="E168" s="27">
        <v>248</v>
      </c>
      <c r="F168" s="28" t="s">
        <v>360</v>
      </c>
      <c r="H168" s="16"/>
      <c r="I168" s="16"/>
      <c r="J168" s="16"/>
      <c r="K168" s="16"/>
    </row>
    <row r="169" spans="1:11" ht="13.5" customHeight="1">
      <c r="A169" s="37"/>
      <c r="B169" s="195"/>
      <c r="C169" s="27" t="str">
        <f>Fixtures!C16</f>
        <v>Langleybury</v>
      </c>
      <c r="D169" s="27"/>
      <c r="E169" s="27" t="s">
        <v>354</v>
      </c>
      <c r="F169" s="28" t="s">
        <v>57</v>
      </c>
      <c r="H169" s="16"/>
      <c r="I169" s="16"/>
      <c r="J169" s="16"/>
      <c r="K169" s="16"/>
    </row>
    <row r="170" spans="1:11" ht="13.5" customHeight="1">
      <c r="A170" s="37"/>
      <c r="B170" s="195"/>
      <c r="C170" s="29" t="s">
        <v>59</v>
      </c>
      <c r="D170" s="27"/>
      <c r="E170" s="29" t="s">
        <v>60</v>
      </c>
      <c r="F170" s="28"/>
      <c r="H170" s="16"/>
      <c r="I170" s="16"/>
      <c r="J170" s="16"/>
      <c r="K170" s="16"/>
    </row>
    <row r="171" spans="1:11" ht="13.5" customHeight="1">
      <c r="A171" s="37"/>
      <c r="B171" s="195"/>
      <c r="C171" s="27" t="s">
        <v>324</v>
      </c>
      <c r="D171" s="27">
        <v>123</v>
      </c>
      <c r="E171" s="27" t="s">
        <v>324</v>
      </c>
      <c r="F171" s="28" t="s">
        <v>355</v>
      </c>
      <c r="H171" s="16"/>
      <c r="I171" s="16"/>
      <c r="J171" s="16"/>
      <c r="K171" s="16"/>
    </row>
    <row r="172" spans="1:11" ht="13.5" customHeight="1">
      <c r="A172" s="37"/>
      <c r="B172" s="195"/>
      <c r="C172" s="27" t="s">
        <v>83</v>
      </c>
      <c r="D172" s="27">
        <v>61</v>
      </c>
      <c r="E172" s="27" t="s">
        <v>84</v>
      </c>
      <c r="F172" s="28" t="s">
        <v>356</v>
      </c>
      <c r="H172" s="16"/>
      <c r="I172" s="16"/>
      <c r="J172" s="16"/>
      <c r="K172" s="16"/>
    </row>
    <row r="173" spans="1:11" ht="13.5" customHeight="1">
      <c r="A173" s="37"/>
      <c r="B173" s="195"/>
      <c r="C173" s="27" t="s">
        <v>61</v>
      </c>
      <c r="D173" s="27">
        <v>24</v>
      </c>
      <c r="E173" s="27" t="s">
        <v>65</v>
      </c>
      <c r="F173" s="28" t="s">
        <v>357</v>
      </c>
      <c r="H173" s="16"/>
      <c r="I173" s="16"/>
      <c r="J173" s="16"/>
      <c r="K173" s="16"/>
    </row>
    <row r="174" spans="1:11" ht="13.5" customHeight="1">
      <c r="A174" s="37"/>
      <c r="B174" s="195"/>
      <c r="C174" s="29" t="s">
        <v>359</v>
      </c>
      <c r="D174" s="27"/>
      <c r="E174" s="27"/>
      <c r="F174" s="28"/>
      <c r="H174" s="16"/>
      <c r="I174" s="16"/>
      <c r="J174" s="16"/>
      <c r="K174" s="16"/>
    </row>
    <row r="175" spans="1:11" ht="13.5" customHeight="1">
      <c r="A175" s="37"/>
      <c r="B175" s="195"/>
      <c r="C175" s="27" t="s">
        <v>358</v>
      </c>
      <c r="D175" s="279"/>
      <c r="E175" s="279"/>
      <c r="F175" s="280"/>
      <c r="H175" s="16"/>
      <c r="I175" s="16"/>
      <c r="J175" s="16"/>
      <c r="K175" s="16"/>
    </row>
    <row r="176" spans="1:11" ht="13.5" customHeight="1">
      <c r="A176" s="37"/>
      <c r="B176" s="195"/>
      <c r="C176" s="29" t="s">
        <v>70</v>
      </c>
      <c r="D176" s="27"/>
      <c r="E176" s="29" t="s">
        <v>4</v>
      </c>
      <c r="F176" s="28"/>
      <c r="H176" s="16"/>
      <c r="I176" s="16"/>
      <c r="J176" s="16"/>
      <c r="K176" s="16"/>
    </row>
    <row r="177" spans="1:11" ht="13.5" customHeight="1">
      <c r="A177" s="37"/>
      <c r="B177" s="198"/>
      <c r="C177" s="30" t="s">
        <v>62</v>
      </c>
      <c r="D177" s="30"/>
      <c r="E177" s="30" t="str">
        <f>Fixtures!G16</f>
        <v>Win</v>
      </c>
      <c r="F177" s="31" t="s">
        <v>10</v>
      </c>
      <c r="H177" s="16"/>
      <c r="I177" s="16"/>
      <c r="J177" s="16"/>
      <c r="K177" s="16"/>
    </row>
    <row r="178" spans="1:11" ht="13.5" customHeight="1">
      <c r="A178" s="37"/>
      <c r="B178" s="16"/>
      <c r="C178" s="16"/>
      <c r="D178" s="16"/>
      <c r="E178" s="16"/>
      <c r="F178" s="22"/>
      <c r="H178" s="16"/>
      <c r="I178" s="16"/>
      <c r="J178" s="16"/>
      <c r="K178" s="16"/>
    </row>
    <row r="179" spans="1:11" ht="13.5" customHeight="1">
      <c r="A179" s="37"/>
      <c r="B179" s="196"/>
      <c r="C179" s="197" t="str">
        <f>Fixtures!B17</f>
        <v>Sun 04 Aug</v>
      </c>
      <c r="D179" s="197"/>
      <c r="E179" s="20" t="str">
        <f>Fixtures!E17</f>
        <v>2.00 pm</v>
      </c>
      <c r="F179" s="21" t="str">
        <f>Fixtures!F17</f>
        <v>Time Game</v>
      </c>
      <c r="H179" s="16"/>
      <c r="I179" s="16"/>
      <c r="J179" s="16"/>
      <c r="K179" s="16"/>
    </row>
    <row r="180" spans="1:7" ht="13.5" customHeight="1">
      <c r="A180" s="37"/>
      <c r="B180" s="195"/>
      <c r="C180" s="27" t="str">
        <f>Fixtures!C17</f>
        <v>Wembley</v>
      </c>
      <c r="D180" s="27"/>
      <c r="E180" s="27" t="s">
        <v>368</v>
      </c>
      <c r="F180" s="28" t="s">
        <v>369</v>
      </c>
      <c r="G180" s="19"/>
    </row>
    <row r="181" spans="1:7" ht="13.5" customHeight="1">
      <c r="A181" s="37"/>
      <c r="B181" s="195"/>
      <c r="C181" s="27" t="s">
        <v>55</v>
      </c>
      <c r="D181" s="27"/>
      <c r="E181" s="27" t="s">
        <v>367</v>
      </c>
      <c r="F181" s="28" t="s">
        <v>370</v>
      </c>
      <c r="G181" s="19"/>
    </row>
    <row r="182" spans="1:6" ht="13.5" customHeight="1">
      <c r="A182" s="37"/>
      <c r="B182" s="195"/>
      <c r="C182" s="29" t="s">
        <v>59</v>
      </c>
      <c r="D182" s="27"/>
      <c r="E182" s="29" t="s">
        <v>60</v>
      </c>
      <c r="F182" s="28"/>
    </row>
    <row r="183" spans="1:6" ht="13.5" customHeight="1">
      <c r="A183" s="37"/>
      <c r="B183" s="195"/>
      <c r="C183" s="27" t="s">
        <v>240</v>
      </c>
      <c r="D183" s="27">
        <v>52</v>
      </c>
      <c r="E183" s="27" t="s">
        <v>338</v>
      </c>
      <c r="F183" s="28" t="s">
        <v>373</v>
      </c>
    </row>
    <row r="184" spans="1:6" ht="13.5" customHeight="1">
      <c r="A184" s="37"/>
      <c r="B184" s="195"/>
      <c r="C184" s="27" t="s">
        <v>338</v>
      </c>
      <c r="D184" s="27">
        <v>45</v>
      </c>
      <c r="E184" s="27" t="s">
        <v>75</v>
      </c>
      <c r="F184" s="28" t="s">
        <v>371</v>
      </c>
    </row>
    <row r="185" spans="1:6" ht="13.5" customHeight="1">
      <c r="A185" s="37"/>
      <c r="B185" s="195"/>
      <c r="C185" s="27" t="s">
        <v>62</v>
      </c>
      <c r="D185" s="27">
        <v>34</v>
      </c>
      <c r="E185" s="27" t="s">
        <v>240</v>
      </c>
      <c r="F185" s="28" t="s">
        <v>372</v>
      </c>
    </row>
    <row r="186" spans="1:6" ht="13.5" customHeight="1">
      <c r="A186" s="37"/>
      <c r="B186" s="195"/>
      <c r="C186" s="29" t="s">
        <v>375</v>
      </c>
      <c r="D186" s="27"/>
      <c r="E186" s="27"/>
      <c r="F186" s="28"/>
    </row>
    <row r="187" spans="1:6" ht="13.5" customHeight="1">
      <c r="A187" s="37"/>
      <c r="B187" s="195"/>
      <c r="C187" s="27" t="s">
        <v>374</v>
      </c>
      <c r="D187" s="279"/>
      <c r="E187" s="279"/>
      <c r="F187" s="280"/>
    </row>
    <row r="188" spans="1:6" ht="13.5" customHeight="1">
      <c r="A188" s="37"/>
      <c r="B188" s="195"/>
      <c r="C188" s="29" t="s">
        <v>70</v>
      </c>
      <c r="D188" s="27"/>
      <c r="E188" s="29" t="s">
        <v>4</v>
      </c>
      <c r="F188" s="28"/>
    </row>
    <row r="189" spans="1:6" ht="13.5" customHeight="1">
      <c r="A189" s="37"/>
      <c r="B189" s="198"/>
      <c r="C189" s="30" t="s">
        <v>376</v>
      </c>
      <c r="D189" s="30"/>
      <c r="E189" s="30" t="str">
        <f>Fixtures!G17</f>
        <v>Draw</v>
      </c>
      <c r="F189" s="31" t="s">
        <v>10</v>
      </c>
    </row>
    <row r="190" spans="1:6" ht="13.5" customHeight="1">
      <c r="A190" s="37"/>
      <c r="B190" s="16"/>
      <c r="C190" s="16"/>
      <c r="D190" s="16"/>
      <c r="E190" s="16"/>
      <c r="F190" s="36"/>
    </row>
    <row r="191" spans="1:6" ht="13.5" customHeight="1">
      <c r="A191" s="37"/>
      <c r="B191" s="196"/>
      <c r="C191" s="197" t="str">
        <f>Fixtures!B18</f>
        <v>Sun 11 Aug</v>
      </c>
      <c r="D191" s="197"/>
      <c r="E191" s="20" t="str">
        <f>Fixtures!E18</f>
        <v>1.30 pm</v>
      </c>
      <c r="F191" s="21" t="str">
        <f>Fixtures!F18</f>
        <v>40 overs a side</v>
      </c>
    </row>
    <row r="192" spans="1:6" ht="13.5" customHeight="1">
      <c r="A192" s="37"/>
      <c r="B192" s="195"/>
      <c r="C192" s="27" t="s">
        <v>55</v>
      </c>
      <c r="D192" s="27"/>
      <c r="E192" s="27">
        <v>203</v>
      </c>
      <c r="F192" s="28" t="s">
        <v>381</v>
      </c>
    </row>
    <row r="193" spans="1:6" ht="13.5" customHeight="1">
      <c r="A193" s="37"/>
      <c r="B193" s="195"/>
      <c r="C193" s="27" t="str">
        <f>Fixtures!C18</f>
        <v>Hornsey</v>
      </c>
      <c r="D193" s="27"/>
      <c r="E193" s="27" t="s">
        <v>380</v>
      </c>
      <c r="F193" s="28" t="s">
        <v>57</v>
      </c>
    </row>
    <row r="194" spans="1:6" ht="13.5" customHeight="1">
      <c r="A194" s="37"/>
      <c r="B194" s="195"/>
      <c r="C194" s="29" t="s">
        <v>59</v>
      </c>
      <c r="D194" s="27"/>
      <c r="E194" s="29" t="s">
        <v>60</v>
      </c>
      <c r="F194" s="28"/>
    </row>
    <row r="195" spans="1:6" ht="13.5" customHeight="1">
      <c r="A195" s="37"/>
      <c r="B195" s="195"/>
      <c r="C195" s="27" t="s">
        <v>62</v>
      </c>
      <c r="D195" s="27">
        <v>53</v>
      </c>
      <c r="E195" s="27" t="s">
        <v>338</v>
      </c>
      <c r="F195" s="28" t="s">
        <v>378</v>
      </c>
    </row>
    <row r="196" spans="1:6" ht="13.5" customHeight="1">
      <c r="A196" s="37"/>
      <c r="B196" s="195"/>
      <c r="C196" s="27" t="s">
        <v>77</v>
      </c>
      <c r="D196" s="27">
        <v>33</v>
      </c>
      <c r="E196" s="27" t="s">
        <v>68</v>
      </c>
      <c r="F196" s="28" t="s">
        <v>69</v>
      </c>
    </row>
    <row r="197" spans="1:6" ht="13.5" customHeight="1">
      <c r="A197" s="37"/>
      <c r="B197" s="195"/>
      <c r="C197" s="27" t="s">
        <v>338</v>
      </c>
      <c r="D197" s="27">
        <v>23</v>
      </c>
      <c r="E197" s="27" t="s">
        <v>62</v>
      </c>
      <c r="F197" s="28" t="s">
        <v>379</v>
      </c>
    </row>
    <row r="198" spans="1:6" ht="13.5" customHeight="1">
      <c r="A198" s="37"/>
      <c r="B198" s="195"/>
      <c r="C198" s="29" t="s">
        <v>382</v>
      </c>
      <c r="D198" s="27"/>
      <c r="E198" s="27"/>
      <c r="F198" s="28"/>
    </row>
    <row r="199" spans="1:6" ht="13.5" customHeight="1">
      <c r="A199" s="37"/>
      <c r="B199" s="195"/>
      <c r="C199" s="27" t="s">
        <v>383</v>
      </c>
      <c r="D199" s="279"/>
      <c r="E199" s="279"/>
      <c r="F199" s="280"/>
    </row>
    <row r="200" spans="1:6" ht="13.5" customHeight="1">
      <c r="A200" s="37"/>
      <c r="B200" s="195"/>
      <c r="C200" s="29" t="s">
        <v>70</v>
      </c>
      <c r="D200" s="27"/>
      <c r="E200" s="29" t="s">
        <v>4</v>
      </c>
      <c r="F200" s="28"/>
    </row>
    <row r="201" spans="1:6" ht="13.5" customHeight="1">
      <c r="A201" s="37"/>
      <c r="B201" s="198"/>
      <c r="C201" s="30" t="s">
        <v>325</v>
      </c>
      <c r="D201" s="30"/>
      <c r="E201" s="30" t="str">
        <f>Fixtures!G18</f>
        <v>Win</v>
      </c>
      <c r="F201" s="31" t="s">
        <v>10</v>
      </c>
    </row>
    <row r="202" spans="1:5" ht="13.5" customHeight="1">
      <c r="A202" s="37"/>
      <c r="B202" s="16"/>
      <c r="C202" s="16"/>
      <c r="D202" s="16"/>
      <c r="E202" s="16"/>
    </row>
    <row r="203" spans="1:6" ht="13.5" customHeight="1">
      <c r="A203" s="37"/>
      <c r="B203" s="196"/>
      <c r="C203" s="197" t="str">
        <f>Fixtures!B19</f>
        <v>Sat 17 Aug</v>
      </c>
      <c r="D203" s="197"/>
      <c r="E203" s="20" t="str">
        <f>Fixtures!E19</f>
        <v>12.00 pm</v>
      </c>
      <c r="F203" s="21" t="str">
        <f>Fixtures!F19</f>
        <v>30 overs a side</v>
      </c>
    </row>
    <row r="204" spans="1:6" ht="13.5" customHeight="1">
      <c r="A204" s="37"/>
      <c r="B204" s="195"/>
      <c r="C204" s="27" t="s">
        <v>390</v>
      </c>
      <c r="D204" s="27"/>
      <c r="E204" s="27">
        <v>89</v>
      </c>
      <c r="F204" s="28" t="s">
        <v>391</v>
      </c>
    </row>
    <row r="205" spans="1:6" ht="13.5" customHeight="1">
      <c r="A205" s="37"/>
      <c r="B205" s="195"/>
      <c r="C205" s="27" t="s">
        <v>55</v>
      </c>
      <c r="D205" s="27"/>
      <c r="E205" s="27" t="s">
        <v>392</v>
      </c>
      <c r="F205" s="28" t="s">
        <v>393</v>
      </c>
    </row>
    <row r="206" spans="2:6" ht="13.5" customHeight="1">
      <c r="B206" s="195"/>
      <c r="C206" s="29" t="s">
        <v>59</v>
      </c>
      <c r="D206" s="27"/>
      <c r="E206" s="29" t="s">
        <v>60</v>
      </c>
      <c r="F206" s="28"/>
    </row>
    <row r="207" spans="2:6" ht="13.5" customHeight="1">
      <c r="B207" s="195"/>
      <c r="C207" s="27" t="s">
        <v>62</v>
      </c>
      <c r="D207" s="27">
        <v>38</v>
      </c>
      <c r="E207" s="27" t="s">
        <v>394</v>
      </c>
      <c r="F207" s="28" t="s">
        <v>397</v>
      </c>
    </row>
    <row r="208" spans="2:6" ht="13.5" customHeight="1">
      <c r="B208" s="195"/>
      <c r="C208" s="27" t="s">
        <v>394</v>
      </c>
      <c r="D208" s="27" t="s">
        <v>395</v>
      </c>
      <c r="E208" s="27" t="s">
        <v>68</v>
      </c>
      <c r="F208" s="28" t="s">
        <v>398</v>
      </c>
    </row>
    <row r="209" spans="2:6" ht="13.5" customHeight="1">
      <c r="B209" s="195"/>
      <c r="C209" s="27" t="s">
        <v>324</v>
      </c>
      <c r="D209" s="27" t="s">
        <v>396</v>
      </c>
      <c r="E209" s="27" t="s">
        <v>399</v>
      </c>
      <c r="F209" s="28" t="s">
        <v>417</v>
      </c>
    </row>
    <row r="210" spans="2:6" ht="13.5" customHeight="1">
      <c r="B210" s="195"/>
      <c r="C210" s="29" t="s">
        <v>266</v>
      </c>
      <c r="D210" s="27"/>
      <c r="E210" s="27"/>
      <c r="F210" s="28"/>
    </row>
    <row r="211" spans="2:6" ht="13.5" customHeight="1">
      <c r="B211" s="195"/>
      <c r="C211" s="27" t="s">
        <v>400</v>
      </c>
      <c r="D211" s="279"/>
      <c r="E211" s="279"/>
      <c r="F211" s="280"/>
    </row>
    <row r="212" spans="2:6" ht="13.5" customHeight="1">
      <c r="B212" s="195"/>
      <c r="C212" s="29" t="s">
        <v>70</v>
      </c>
      <c r="D212" s="27"/>
      <c r="E212" s="29" t="s">
        <v>4</v>
      </c>
      <c r="F212" s="28"/>
    </row>
    <row r="213" spans="2:6" ht="13.5" customHeight="1">
      <c r="B213" s="198"/>
      <c r="C213" s="30" t="s">
        <v>324</v>
      </c>
      <c r="D213" s="30"/>
      <c r="E213" s="30" t="str">
        <f>Fixtures!G19</f>
        <v>Win</v>
      </c>
      <c r="F213" s="31" t="s">
        <v>10</v>
      </c>
    </row>
    <row r="214" spans="1:5" ht="13.5" customHeight="1">
      <c r="A214" s="41"/>
      <c r="B214" s="16"/>
      <c r="C214" s="16"/>
      <c r="D214" s="16"/>
      <c r="E214" s="16"/>
    </row>
    <row r="215" spans="1:6" ht="13.5" customHeight="1">
      <c r="A215" s="41"/>
      <c r="B215" s="196"/>
      <c r="C215" s="197" t="str">
        <f>Fixtures!B20</f>
        <v>Sat 17 Aug</v>
      </c>
      <c r="D215" s="197"/>
      <c r="E215" s="20" t="str">
        <f>Fixtures!E20</f>
        <v>4.00 pm</v>
      </c>
      <c r="F215" s="21" t="str">
        <f>Fixtures!F20</f>
        <v>15 overs a side</v>
      </c>
    </row>
    <row r="216" spans="1:6" ht="13.5" customHeight="1">
      <c r="A216" s="41"/>
      <c r="B216" s="195"/>
      <c r="C216" s="27" t="s">
        <v>55</v>
      </c>
      <c r="D216" s="27"/>
      <c r="E216" s="27" t="s">
        <v>408</v>
      </c>
      <c r="F216" s="28" t="s">
        <v>409</v>
      </c>
    </row>
    <row r="217" spans="1:6" ht="13.5" customHeight="1">
      <c r="A217" s="41"/>
      <c r="B217" s="195"/>
      <c r="C217" s="27" t="s">
        <v>390</v>
      </c>
      <c r="D217" s="27"/>
      <c r="E217" s="27" t="s">
        <v>407</v>
      </c>
      <c r="F217" s="28" t="s">
        <v>409</v>
      </c>
    </row>
    <row r="218" spans="1:6" ht="13.5" customHeight="1">
      <c r="A218" s="41"/>
      <c r="B218" s="195"/>
      <c r="C218" s="29" t="s">
        <v>59</v>
      </c>
      <c r="D218" s="27"/>
      <c r="E218" s="29" t="s">
        <v>60</v>
      </c>
      <c r="F218" s="28"/>
    </row>
    <row r="219" spans="1:6" ht="13.5" customHeight="1">
      <c r="A219" s="41"/>
      <c r="B219" s="195"/>
      <c r="C219" s="27" t="s">
        <v>325</v>
      </c>
      <c r="D219" s="27">
        <v>37</v>
      </c>
      <c r="E219" s="27" t="s">
        <v>77</v>
      </c>
      <c r="F219" s="28" t="s">
        <v>401</v>
      </c>
    </row>
    <row r="220" spans="1:6" ht="13.5" customHeight="1">
      <c r="A220" s="41"/>
      <c r="B220" s="195"/>
      <c r="C220" s="27" t="s">
        <v>240</v>
      </c>
      <c r="D220" s="27">
        <v>28</v>
      </c>
      <c r="E220" s="27" t="s">
        <v>68</v>
      </c>
      <c r="F220" s="28" t="s">
        <v>402</v>
      </c>
    </row>
    <row r="221" spans="1:6" ht="13.5" customHeight="1">
      <c r="A221" s="41"/>
      <c r="B221" s="195"/>
      <c r="C221" s="27" t="s">
        <v>61</v>
      </c>
      <c r="D221" s="27">
        <v>20</v>
      </c>
      <c r="E221" s="27" t="s">
        <v>294</v>
      </c>
      <c r="F221" s="28" t="s">
        <v>403</v>
      </c>
    </row>
    <row r="222" spans="1:6" ht="13.5" customHeight="1">
      <c r="A222" s="41"/>
      <c r="B222" s="195"/>
      <c r="C222" s="29" t="s">
        <v>404</v>
      </c>
      <c r="D222" s="27"/>
      <c r="E222" s="27"/>
      <c r="F222" s="28"/>
    </row>
    <row r="223" spans="1:6" ht="13.5" customHeight="1">
      <c r="A223" s="41"/>
      <c r="B223" s="195"/>
      <c r="C223" s="27" t="s">
        <v>405</v>
      </c>
      <c r="D223" s="279"/>
      <c r="E223" s="279"/>
      <c r="F223" s="280"/>
    </row>
    <row r="224" spans="1:6" ht="13.5" customHeight="1">
      <c r="A224" s="41"/>
      <c r="B224" s="195"/>
      <c r="C224" s="29" t="s">
        <v>70</v>
      </c>
      <c r="D224" s="27"/>
      <c r="E224" s="29" t="s">
        <v>4</v>
      </c>
      <c r="F224" s="28"/>
    </row>
    <row r="225" spans="1:6" ht="13.5" customHeight="1">
      <c r="A225" s="41"/>
      <c r="B225" s="198"/>
      <c r="C225" s="30" t="s">
        <v>406</v>
      </c>
      <c r="D225" s="30"/>
      <c r="E225" s="30" t="str">
        <f>Fixtures!G20</f>
        <v>Win</v>
      </c>
      <c r="F225" s="31" t="s">
        <v>10</v>
      </c>
    </row>
    <row r="226" spans="1:5" ht="13.5" customHeight="1">
      <c r="A226" s="41"/>
      <c r="B226" s="16"/>
      <c r="C226" s="16"/>
      <c r="D226" s="16"/>
      <c r="E226" s="16"/>
    </row>
    <row r="227" spans="1:6" ht="13.5" customHeight="1">
      <c r="A227" s="41"/>
      <c r="B227" s="196"/>
      <c r="C227" s="197" t="str">
        <f>Fixtures!B20</f>
        <v>Sat 17 Aug</v>
      </c>
      <c r="D227" s="197"/>
      <c r="E227" s="20" t="str">
        <f>Fixtures!E20</f>
        <v>4.00 pm</v>
      </c>
      <c r="F227" s="21" t="str">
        <f>Fixtures!F20</f>
        <v>15 overs a side</v>
      </c>
    </row>
    <row r="228" spans="1:6" ht="13.5" customHeight="1">
      <c r="A228" s="41"/>
      <c r="B228" s="195"/>
      <c r="C228" s="27" t="s">
        <v>410</v>
      </c>
      <c r="D228" s="27"/>
      <c r="E228" s="27">
        <v>110</v>
      </c>
      <c r="F228" s="28" t="s">
        <v>413</v>
      </c>
    </row>
    <row r="229" spans="1:6" ht="13.5" customHeight="1">
      <c r="A229" s="41"/>
      <c r="B229" s="195"/>
      <c r="C229" s="27" t="s">
        <v>55</v>
      </c>
      <c r="D229" s="27"/>
      <c r="E229" s="27" t="s">
        <v>411</v>
      </c>
      <c r="F229" s="28" t="s">
        <v>412</v>
      </c>
    </row>
    <row r="230" spans="1:6" ht="13.5" customHeight="1">
      <c r="A230" s="41"/>
      <c r="B230" s="195"/>
      <c r="C230" s="29" t="s">
        <v>59</v>
      </c>
      <c r="D230" s="27"/>
      <c r="E230" s="29" t="s">
        <v>60</v>
      </c>
      <c r="F230" s="28"/>
    </row>
    <row r="231" spans="1:6" ht="13.5" customHeight="1">
      <c r="A231" s="41"/>
      <c r="B231" s="195"/>
      <c r="C231" s="27" t="s">
        <v>61</v>
      </c>
      <c r="D231" s="27" t="s">
        <v>414</v>
      </c>
      <c r="E231" s="27" t="s">
        <v>74</v>
      </c>
      <c r="F231" s="28" t="s">
        <v>420</v>
      </c>
    </row>
    <row r="232" spans="1:6" ht="13.5" customHeight="1">
      <c r="A232" s="41"/>
      <c r="B232" s="195"/>
      <c r="C232" s="27" t="s">
        <v>325</v>
      </c>
      <c r="D232" s="27" t="s">
        <v>415</v>
      </c>
      <c r="E232" s="27" t="s">
        <v>240</v>
      </c>
      <c r="F232" s="28" t="s">
        <v>418</v>
      </c>
    </row>
    <row r="233" spans="1:6" ht="13.5" customHeight="1">
      <c r="A233" s="41"/>
      <c r="B233" s="195"/>
      <c r="C233" s="27"/>
      <c r="D233" s="27"/>
      <c r="E233" s="27" t="s">
        <v>338</v>
      </c>
      <c r="F233" s="28" t="s">
        <v>419</v>
      </c>
    </row>
    <row r="234" spans="1:6" ht="13.5" customHeight="1">
      <c r="A234" s="41"/>
      <c r="B234" s="195"/>
      <c r="C234" s="29" t="s">
        <v>416</v>
      </c>
      <c r="D234" s="27"/>
      <c r="E234" s="27"/>
      <c r="F234" s="28"/>
    </row>
    <row r="235" spans="1:6" ht="13.5" customHeight="1">
      <c r="A235" s="41"/>
      <c r="B235" s="195"/>
      <c r="C235" s="27" t="s">
        <v>421</v>
      </c>
      <c r="D235" s="279"/>
      <c r="E235" s="279"/>
      <c r="F235" s="280"/>
    </row>
    <row r="236" spans="1:6" ht="13.5" customHeight="1">
      <c r="A236" s="41"/>
      <c r="B236" s="195"/>
      <c r="C236" s="29" t="s">
        <v>70</v>
      </c>
      <c r="D236" s="27"/>
      <c r="E236" s="29" t="s">
        <v>4</v>
      </c>
      <c r="F236" s="28"/>
    </row>
    <row r="237" spans="1:6" ht="13.5" customHeight="1">
      <c r="A237" s="41"/>
      <c r="B237" s="198"/>
      <c r="C237" s="30" t="s">
        <v>330</v>
      </c>
      <c r="D237" s="30"/>
      <c r="E237" s="30" t="str">
        <f>Fixtures!G20</f>
        <v>Win</v>
      </c>
      <c r="F237" s="31" t="s">
        <v>10</v>
      </c>
    </row>
    <row r="238" spans="1:5" ht="13.5" customHeight="1">
      <c r="A238" s="41"/>
      <c r="B238" s="16"/>
      <c r="C238" s="16"/>
      <c r="D238" s="16"/>
      <c r="E238" s="16"/>
    </row>
    <row r="239" spans="1:6" ht="13.5" customHeight="1">
      <c r="A239" s="41"/>
      <c r="B239" s="196"/>
      <c r="C239" s="197" t="str">
        <f>Fixtures!B22</f>
        <v>Mon 26 Aug</v>
      </c>
      <c r="D239" s="197"/>
      <c r="E239" s="20" t="str">
        <f>Fixtures!E22</f>
        <v>1.30 pm</v>
      </c>
      <c r="F239" s="21" t="str">
        <f>Fixtures!F22</f>
        <v>40 overs a side</v>
      </c>
    </row>
    <row r="240" spans="1:6" ht="13.5" customHeight="1">
      <c r="A240" s="41"/>
      <c r="B240" s="195"/>
      <c r="C240" s="27" t="s">
        <v>55</v>
      </c>
      <c r="D240" s="27"/>
      <c r="E240" s="27">
        <v>159</v>
      </c>
      <c r="F240" s="28" t="s">
        <v>431</v>
      </c>
    </row>
    <row r="241" spans="1:6" ht="13.5" customHeight="1">
      <c r="A241" s="41"/>
      <c r="B241" s="195"/>
      <c r="C241" s="27" t="str">
        <f>Fixtures!C22</f>
        <v>Shepperton</v>
      </c>
      <c r="D241" s="27"/>
      <c r="E241" s="27">
        <v>95</v>
      </c>
      <c r="F241" s="28" t="s">
        <v>432</v>
      </c>
    </row>
    <row r="242" spans="1:6" ht="13.5" customHeight="1">
      <c r="A242" s="41"/>
      <c r="B242" s="195"/>
      <c r="C242" s="29" t="s">
        <v>59</v>
      </c>
      <c r="D242" s="27"/>
      <c r="E242" s="29" t="s">
        <v>60</v>
      </c>
      <c r="F242" s="28"/>
    </row>
    <row r="243" spans="1:6" ht="13.5" customHeight="1">
      <c r="A243" s="41"/>
      <c r="B243" s="195"/>
      <c r="C243" s="27" t="s">
        <v>61</v>
      </c>
      <c r="D243" s="27">
        <v>50</v>
      </c>
      <c r="E243" s="27" t="s">
        <v>324</v>
      </c>
      <c r="F243" s="28" t="s">
        <v>433</v>
      </c>
    </row>
    <row r="244" spans="1:6" ht="13.5" customHeight="1">
      <c r="A244" s="41"/>
      <c r="B244" s="195"/>
      <c r="C244" s="27" t="s">
        <v>62</v>
      </c>
      <c r="D244" s="27">
        <v>27</v>
      </c>
      <c r="E244" s="27" t="s">
        <v>62</v>
      </c>
      <c r="F244" s="28" t="s">
        <v>434</v>
      </c>
    </row>
    <row r="245" spans="1:6" ht="13.5" customHeight="1">
      <c r="A245" s="41"/>
      <c r="B245" s="195"/>
      <c r="C245" s="27" t="s">
        <v>324</v>
      </c>
      <c r="D245" s="27">
        <v>14</v>
      </c>
      <c r="E245" s="27" t="s">
        <v>84</v>
      </c>
      <c r="F245" s="28" t="s">
        <v>326</v>
      </c>
    </row>
    <row r="246" spans="1:6" ht="13.5" customHeight="1">
      <c r="A246" s="41"/>
      <c r="B246" s="195"/>
      <c r="C246" s="29" t="s">
        <v>343</v>
      </c>
      <c r="D246" s="27"/>
      <c r="E246" s="27"/>
      <c r="F246" s="28"/>
    </row>
    <row r="247" spans="1:6" ht="13.5" customHeight="1">
      <c r="A247" s="41"/>
      <c r="B247" s="195"/>
      <c r="C247" s="27" t="s">
        <v>435</v>
      </c>
      <c r="D247" s="279"/>
      <c r="E247" s="279"/>
      <c r="F247" s="280"/>
    </row>
    <row r="248" spans="1:6" ht="13.5" customHeight="1">
      <c r="A248" s="41"/>
      <c r="B248" s="195"/>
      <c r="C248" s="29" t="s">
        <v>70</v>
      </c>
      <c r="D248" s="27"/>
      <c r="E248" s="29" t="s">
        <v>4</v>
      </c>
      <c r="F248" s="28"/>
    </row>
    <row r="249" spans="1:6" ht="13.5" customHeight="1">
      <c r="A249" s="41"/>
      <c r="B249" s="198"/>
      <c r="C249" s="30" t="s">
        <v>262</v>
      </c>
      <c r="D249" s="30"/>
      <c r="E249" s="30" t="str">
        <f>Fixtures!G22</f>
        <v>Win</v>
      </c>
      <c r="F249" s="31" t="s">
        <v>10</v>
      </c>
    </row>
    <row r="250" spans="1:5" ht="13.5" customHeight="1">
      <c r="A250" s="41"/>
      <c r="B250" s="16"/>
      <c r="C250" s="16"/>
      <c r="D250" s="16"/>
      <c r="E250" s="16"/>
    </row>
    <row r="251" spans="1:6" ht="13.5" customHeight="1">
      <c r="A251" s="41"/>
      <c r="B251" s="196"/>
      <c r="C251" s="197" t="str">
        <f>Fixtures!B23</f>
        <v>Sun 01 Sep</v>
      </c>
      <c r="D251" s="197"/>
      <c r="E251" s="20" t="str">
        <f>Fixtures!E23</f>
        <v>12.30 pm</v>
      </c>
      <c r="F251" s="21" t="str">
        <f>Fixtures!F23</f>
        <v>40 overs a side</v>
      </c>
    </row>
    <row r="252" spans="1:6" ht="13.5" customHeight="1">
      <c r="A252" s="41"/>
      <c r="B252" s="195"/>
      <c r="C252" s="27" t="s">
        <v>55</v>
      </c>
      <c r="D252" s="27"/>
      <c r="E252" s="27" t="s">
        <v>436</v>
      </c>
      <c r="F252" s="28" t="s">
        <v>57</v>
      </c>
    </row>
    <row r="253" spans="1:6" ht="13.5" customHeight="1">
      <c r="A253" s="41"/>
      <c r="B253" s="195"/>
      <c r="C253" s="27" t="str">
        <f>Fixtures!C23</f>
        <v>Hillingdon Manor</v>
      </c>
      <c r="D253" s="27"/>
      <c r="E253" s="27">
        <v>113</v>
      </c>
      <c r="F253" s="28" t="s">
        <v>437</v>
      </c>
    </row>
    <row r="254" spans="1:6" ht="13.5" customHeight="1">
      <c r="A254" s="41"/>
      <c r="B254" s="195"/>
      <c r="C254" s="29" t="s">
        <v>59</v>
      </c>
      <c r="D254" s="27"/>
      <c r="E254" s="29" t="s">
        <v>60</v>
      </c>
      <c r="F254" s="28"/>
    </row>
    <row r="255" spans="1:6" ht="13.5" customHeight="1">
      <c r="A255" s="41"/>
      <c r="B255" s="195"/>
      <c r="C255" s="27" t="s">
        <v>62</v>
      </c>
      <c r="D255" s="27">
        <v>112</v>
      </c>
      <c r="E255" s="27" t="s">
        <v>84</v>
      </c>
      <c r="F255" s="28" t="s">
        <v>439</v>
      </c>
    </row>
    <row r="256" spans="1:6" ht="13.5" customHeight="1">
      <c r="A256" s="41"/>
      <c r="B256" s="195"/>
      <c r="C256" s="27" t="s">
        <v>61</v>
      </c>
      <c r="D256" s="27" t="s">
        <v>314</v>
      </c>
      <c r="E256" s="27" t="s">
        <v>75</v>
      </c>
      <c r="F256" s="28" t="s">
        <v>440</v>
      </c>
    </row>
    <row r="257" spans="1:6" ht="13.5" customHeight="1">
      <c r="A257" s="41"/>
      <c r="B257" s="195"/>
      <c r="C257" s="27" t="s">
        <v>74</v>
      </c>
      <c r="D257" s="27" t="s">
        <v>224</v>
      </c>
      <c r="E257" s="27" t="s">
        <v>338</v>
      </c>
      <c r="F257" s="28" t="s">
        <v>441</v>
      </c>
    </row>
    <row r="258" spans="1:6" ht="13.5" customHeight="1">
      <c r="A258" s="41"/>
      <c r="B258" s="195"/>
      <c r="C258" s="27" t="s">
        <v>324</v>
      </c>
      <c r="D258" s="27" t="s">
        <v>438</v>
      </c>
      <c r="E258" s="27"/>
      <c r="F258" s="28"/>
    </row>
    <row r="259" spans="1:6" ht="13.5" customHeight="1">
      <c r="A259" s="41"/>
      <c r="B259" s="195"/>
      <c r="C259" s="29" t="s">
        <v>375</v>
      </c>
      <c r="D259" s="27"/>
      <c r="E259" s="27"/>
      <c r="F259" s="28"/>
    </row>
    <row r="260" spans="1:6" ht="13.5" customHeight="1">
      <c r="A260" s="36"/>
      <c r="B260" s="195"/>
      <c r="C260" s="27" t="s">
        <v>454</v>
      </c>
      <c r="D260" s="279"/>
      <c r="E260" s="279"/>
      <c r="F260" s="280"/>
    </row>
    <row r="261" spans="1:6" ht="13.5" customHeight="1">
      <c r="A261" s="41"/>
      <c r="B261" s="195"/>
      <c r="C261" s="29" t="s">
        <v>70</v>
      </c>
      <c r="D261" s="27"/>
      <c r="E261" s="29" t="s">
        <v>4</v>
      </c>
      <c r="F261" s="28"/>
    </row>
    <row r="262" spans="1:6" ht="13.5" customHeight="1">
      <c r="A262" s="41"/>
      <c r="B262" s="198"/>
      <c r="C262" s="30" t="s">
        <v>442</v>
      </c>
      <c r="D262" s="30"/>
      <c r="E262" s="30" t="str">
        <f>Fixtures!G23</f>
        <v>Win</v>
      </c>
      <c r="F262" s="31" t="s">
        <v>10</v>
      </c>
    </row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</sheetData>
  <mergeCells count="1">
    <mergeCell ref="B2:D2"/>
  </mergeCells>
  <hyperlinks>
    <hyperlink ref="F32" r:id="rId1" display="Scorecard"/>
    <hyperlink ref="F20" r:id="rId2" display="Scorecard"/>
    <hyperlink ref="F44" r:id="rId3" display="Scorecard"/>
    <hyperlink ref="F56" r:id="rId4" display="Scorecard"/>
    <hyperlink ref="F68" r:id="rId5" display="Scorecard"/>
    <hyperlink ref="F80" r:id="rId6" display="Scorecard"/>
    <hyperlink ref="F93" r:id="rId7" display="Scorecard"/>
    <hyperlink ref="F105" r:id="rId8" display="Scorecard"/>
    <hyperlink ref="F117" r:id="rId9" display="Scorecard"/>
    <hyperlink ref="F129" r:id="rId10" display="Scorecard"/>
    <hyperlink ref="F141" r:id="rId11" display="Scorecard"/>
    <hyperlink ref="F153" r:id="rId12" display="Scorecard"/>
    <hyperlink ref="F165" r:id="rId13" display="Scorecard"/>
    <hyperlink ref="F177" r:id="rId14" display="Scorecard"/>
    <hyperlink ref="F189" r:id="rId15" display="Scorecard"/>
    <hyperlink ref="F201" r:id="rId16" display="Scorecard"/>
    <hyperlink ref="F213" r:id="rId17" display="Scorecard"/>
    <hyperlink ref="F225" r:id="rId18" display="Scorecard"/>
    <hyperlink ref="F237" r:id="rId19" display="Scorecard"/>
    <hyperlink ref="F249" r:id="rId20" display="Scorecard"/>
    <hyperlink ref="F262" r:id="rId21" display="Scorecard"/>
  </hyperlinks>
  <printOptions/>
  <pageMargins left="0.75" right="0.75" top="1" bottom="1" header="0.5" footer="0.5"/>
  <pageSetup orientation="portrait" paperSize="9" r:id="rId2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96"/>
  <sheetViews>
    <sheetView showGridLines="0" showRowColHeaders="0" workbookViewId="0" topLeftCell="A1">
      <pane xSplit="17" ySplit="5" topLeftCell="R6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A111" sqref="A111"/>
    </sheetView>
  </sheetViews>
  <sheetFormatPr defaultColWidth="9.140625" defaultRowHeight="12.75"/>
  <cols>
    <col min="1" max="1" width="1.8515625" style="43" customWidth="1"/>
    <col min="2" max="2" width="23.57421875" style="43" customWidth="1"/>
    <col min="3" max="3" width="5.28125" style="43" customWidth="1"/>
    <col min="4" max="7" width="4.28125" style="43" customWidth="1"/>
    <col min="8" max="8" width="3.57421875" style="43" customWidth="1"/>
    <col min="9" max="9" width="1.1484375" style="43" customWidth="1"/>
    <col min="10" max="10" width="4.7109375" style="43" customWidth="1"/>
    <col min="11" max="11" width="1.1484375" style="43" customWidth="1"/>
    <col min="12" max="12" width="0.9921875" style="43" customWidth="1"/>
    <col min="13" max="13" width="6.421875" style="43" customWidth="1"/>
    <col min="14" max="14" width="0.9921875" style="43" customWidth="1"/>
    <col min="15" max="15" width="7.28125" style="43" customWidth="1"/>
    <col min="16" max="16" width="6.7109375" style="43" customWidth="1"/>
    <col min="17" max="17" width="0.9921875" style="43" customWidth="1"/>
    <col min="18" max="18" width="3.57421875" style="43" customWidth="1"/>
    <col min="19" max="19" width="2.421875" style="43" customWidth="1"/>
    <col min="20" max="20" width="0.42578125" style="18" customWidth="1"/>
    <col min="21" max="21" width="3.57421875" style="43" customWidth="1"/>
    <col min="22" max="22" width="2.421875" style="43" customWidth="1"/>
    <col min="23" max="23" width="0.42578125" style="18" customWidth="1"/>
    <col min="24" max="24" width="3.57421875" style="43" customWidth="1"/>
    <col min="25" max="25" width="2.421875" style="43" customWidth="1"/>
    <col min="26" max="26" width="0.42578125" style="18" customWidth="1"/>
    <col min="27" max="27" width="3.57421875" style="43" customWidth="1"/>
    <col min="28" max="28" width="2.421875" style="43" customWidth="1"/>
    <col min="29" max="29" width="0.42578125" style="18" customWidth="1"/>
    <col min="30" max="30" width="3.57421875" style="43" customWidth="1"/>
    <col min="31" max="31" width="2.421875" style="43" customWidth="1"/>
    <col min="32" max="32" width="0.42578125" style="18" customWidth="1"/>
    <col min="33" max="33" width="3.57421875" style="43" customWidth="1"/>
    <col min="34" max="34" width="2.421875" style="43" customWidth="1"/>
    <col min="35" max="35" width="0.42578125" style="18" customWidth="1"/>
    <col min="36" max="36" width="3.57421875" style="43" customWidth="1"/>
    <col min="37" max="37" width="2.421875" style="43" customWidth="1"/>
    <col min="38" max="38" width="0.42578125" style="18" customWidth="1"/>
    <col min="39" max="39" width="3.57421875" style="43" customWidth="1"/>
    <col min="40" max="40" width="2.421875" style="43" customWidth="1"/>
    <col min="41" max="41" width="0.42578125" style="43" customWidth="1"/>
    <col min="42" max="42" width="3.57421875" style="43" customWidth="1"/>
    <col min="43" max="43" width="2.421875" style="43" customWidth="1"/>
    <col min="44" max="44" width="0.42578125" style="43" customWidth="1"/>
    <col min="45" max="45" width="3.57421875" style="43" customWidth="1"/>
    <col min="46" max="46" width="2.421875" style="43" customWidth="1"/>
    <col min="47" max="47" width="0.42578125" style="43" customWidth="1"/>
    <col min="48" max="48" width="3.57421875" style="43" customWidth="1"/>
    <col min="49" max="49" width="2.421875" style="43" customWidth="1"/>
    <col min="50" max="50" width="0.42578125" style="43" customWidth="1"/>
    <col min="51" max="51" width="3.57421875" style="18" customWidth="1"/>
    <col min="52" max="52" width="2.421875" style="18" customWidth="1"/>
    <col min="53" max="53" width="0.42578125" style="18" customWidth="1"/>
    <col min="54" max="54" width="3.57421875" style="18" customWidth="1"/>
    <col min="55" max="55" width="2.421875" style="18" customWidth="1"/>
    <col min="56" max="56" width="0.42578125" style="43" customWidth="1"/>
    <col min="57" max="57" width="3.57421875" style="43" customWidth="1"/>
    <col min="58" max="58" width="2.421875" style="43" customWidth="1"/>
    <col min="59" max="59" width="0.42578125" style="43" customWidth="1"/>
    <col min="60" max="60" width="3.57421875" style="43" customWidth="1"/>
    <col min="61" max="61" width="2.421875" style="43" customWidth="1"/>
    <col min="62" max="62" width="0.42578125" style="43" customWidth="1"/>
    <col min="63" max="63" width="3.57421875" style="43" customWidth="1"/>
    <col min="64" max="64" width="2.421875" style="43" customWidth="1"/>
    <col min="65" max="65" width="0.42578125" style="43" customWidth="1"/>
    <col min="66" max="66" width="3.57421875" style="43" customWidth="1"/>
    <col min="67" max="67" width="2.421875" style="43" customWidth="1"/>
    <col min="68" max="68" width="0.42578125" style="43" customWidth="1"/>
    <col min="69" max="69" width="3.57421875" style="43" customWidth="1"/>
    <col min="70" max="70" width="2.421875" style="43" customWidth="1"/>
    <col min="71" max="71" width="0.42578125" style="43" customWidth="1"/>
    <col min="72" max="72" width="3.57421875" style="43" customWidth="1"/>
    <col min="73" max="73" width="2.421875" style="43" customWidth="1"/>
    <col min="74" max="74" width="0.42578125" style="43" customWidth="1"/>
    <col min="75" max="75" width="3.57421875" style="43" customWidth="1"/>
    <col min="76" max="76" width="2.421875" style="43" customWidth="1"/>
    <col min="77" max="77" width="0.42578125" style="43" customWidth="1"/>
    <col min="78" max="78" width="3.57421875" style="43" customWidth="1"/>
    <col min="79" max="79" width="2.421875" style="43" customWidth="1"/>
    <col min="80" max="80" width="0.42578125" style="43" customWidth="1"/>
    <col min="81" max="81" width="3.57421875" style="43" customWidth="1"/>
    <col min="82" max="82" width="2.421875" style="43" customWidth="1"/>
    <col min="83" max="83" width="0.42578125" style="43" customWidth="1"/>
    <col min="84" max="84" width="3.57421875" style="43" customWidth="1"/>
    <col min="85" max="85" width="2.421875" style="43" customWidth="1"/>
    <col min="86" max="86" width="3.57421875" style="43" customWidth="1"/>
    <col min="87" max="89" width="4.28125" style="43" customWidth="1"/>
    <col min="90" max="90" width="0.42578125" style="43" customWidth="1"/>
    <col min="91" max="94" width="4.28125" style="43" customWidth="1"/>
    <col min="95" max="95" width="3.28125" style="43" customWidth="1"/>
    <col min="96" max="96" width="0.9921875" style="43" customWidth="1"/>
    <col min="97" max="97" width="5.28125" style="43" customWidth="1"/>
    <col min="98" max="98" width="0.9921875" style="43" customWidth="1"/>
    <col min="99" max="100" width="6.421875" style="43" customWidth="1"/>
    <col min="101" max="103" width="4.28125" style="43" customWidth="1"/>
    <col min="104" max="104" width="0.9921875" style="43" customWidth="1"/>
    <col min="105" max="107" width="4.28125" style="43" customWidth="1"/>
    <col min="108" max="108" width="0.9921875" style="43" customWidth="1"/>
    <col min="109" max="111" width="4.28125" style="43" customWidth="1"/>
    <col min="112" max="112" width="0.9921875" style="43" customWidth="1"/>
    <col min="113" max="115" width="4.28125" style="43" customWidth="1"/>
    <col min="116" max="143" width="9.140625" style="43" customWidth="1"/>
  </cols>
  <sheetData>
    <row r="1" spans="1:143" s="46" customFormat="1" ht="13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18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3"/>
      <c r="AY1" s="18"/>
      <c r="AZ1" s="18"/>
      <c r="BA1" s="18"/>
      <c r="BB1" s="18"/>
      <c r="BC1" s="18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</row>
    <row r="2" spans="1:222" s="56" customFormat="1" ht="60" customHeight="1">
      <c r="A2" s="47"/>
      <c r="B2" s="43"/>
      <c r="C2" s="48"/>
      <c r="D2" s="48"/>
      <c r="E2" s="49"/>
      <c r="F2" s="49"/>
      <c r="G2" s="49"/>
      <c r="H2" s="43"/>
      <c r="I2" s="43"/>
      <c r="J2" s="49"/>
      <c r="K2" s="49"/>
      <c r="L2" s="49"/>
      <c r="M2" s="49"/>
      <c r="N2" s="49"/>
      <c r="O2" s="47"/>
      <c r="P2" s="50"/>
      <c r="Q2" s="49"/>
      <c r="R2" s="329" t="str">
        <f>Fixtures!C3</f>
        <v>Highgate</v>
      </c>
      <c r="S2" s="302"/>
      <c r="T2" s="51"/>
      <c r="U2" s="336" t="str">
        <f>Fixtures!C4</f>
        <v>Harrow St. Mary's</v>
      </c>
      <c r="V2" s="342"/>
      <c r="W2" s="52"/>
      <c r="X2" s="336" t="str">
        <f>Fixtures!C5</f>
        <v>Hampton Wick</v>
      </c>
      <c r="Y2" s="337"/>
      <c r="Z2" s="52"/>
      <c r="AA2" s="336" t="str">
        <f>Fixtures!C6</f>
        <v>Northwood</v>
      </c>
      <c r="AB2" s="337"/>
      <c r="AC2" s="52"/>
      <c r="AD2" s="336" t="str">
        <f>Fixtures!C7</f>
        <v>Kew</v>
      </c>
      <c r="AE2" s="337"/>
      <c r="AF2" s="52"/>
      <c r="AG2" s="336" t="str">
        <f>Fixtures!C8</f>
        <v>Ealing Three Bridges</v>
      </c>
      <c r="AH2" s="337"/>
      <c r="AI2" s="53"/>
      <c r="AJ2" s="336" t="str">
        <f>Fixtures!C9</f>
        <v>Hampstead</v>
      </c>
      <c r="AK2" s="337"/>
      <c r="AL2" s="52"/>
      <c r="AM2" s="336" t="str">
        <f>Fixtures!C10</f>
        <v>Harrow Weald</v>
      </c>
      <c r="AN2" s="337"/>
      <c r="AO2" s="53"/>
      <c r="AP2" s="329" t="str">
        <f>Fixtures!C11</f>
        <v>British Airways</v>
      </c>
      <c r="AQ2" s="330"/>
      <c r="AR2" s="54"/>
      <c r="AS2" s="329" t="str">
        <f>Fixtures!C12</f>
        <v>Acton</v>
      </c>
      <c r="AT2" s="330"/>
      <c r="AU2" s="54"/>
      <c r="AV2" s="329" t="str">
        <f>Fixtures!C13</f>
        <v>Barnes</v>
      </c>
      <c r="AW2" s="330"/>
      <c r="AX2" s="53"/>
      <c r="AY2" s="336" t="str">
        <f>Fixtures!C14</f>
        <v>Teddington</v>
      </c>
      <c r="AZ2" s="337"/>
      <c r="BA2" s="53"/>
      <c r="BB2" s="336" t="str">
        <f>Fixtures!C15</f>
        <v>Amersham</v>
      </c>
      <c r="BC2" s="337"/>
      <c r="BD2" s="53"/>
      <c r="BE2" s="336" t="str">
        <f>Fixtures!C16</f>
        <v>Langleybury</v>
      </c>
      <c r="BF2" s="337"/>
      <c r="BG2" s="53"/>
      <c r="BH2" s="336" t="str">
        <f>Fixtures!C17</f>
        <v>Wembley</v>
      </c>
      <c r="BI2" s="337"/>
      <c r="BJ2" s="53"/>
      <c r="BK2" s="329" t="str">
        <f>Fixtures!C18</f>
        <v>Hornsey</v>
      </c>
      <c r="BL2" s="330"/>
      <c r="BM2" s="55"/>
      <c r="BN2" s="329" t="str">
        <f>Fixtures!C19</f>
        <v>Nine Bar         (ISIS Trophy) </v>
      </c>
      <c r="BO2" s="302"/>
      <c r="BP2" s="55"/>
      <c r="BQ2" s="329" t="str">
        <f>Fixtures!C20</f>
        <v>Nine Bar         (ISIS Trophy)</v>
      </c>
      <c r="BR2" s="330"/>
      <c r="BS2" s="55"/>
      <c r="BT2" s="329" t="str">
        <f>Fixtures!C21</f>
        <v>Nevill Holt    (ISIS Trophy) Final</v>
      </c>
      <c r="BU2" s="330"/>
      <c r="BV2" s="55"/>
      <c r="BW2" s="329" t="str">
        <f>Fixtures!C22</f>
        <v>Shepperton</v>
      </c>
      <c r="BX2" s="330"/>
      <c r="BY2" s="53"/>
      <c r="BZ2" s="329" t="str">
        <f>Fixtures!C23</f>
        <v>Hillingdon Manor</v>
      </c>
      <c r="CA2" s="330"/>
      <c r="CB2" s="53"/>
      <c r="CC2" s="335" t="e">
        <f>#REF!</f>
        <v>#REF!</v>
      </c>
      <c r="CD2" s="298"/>
      <c r="CE2" s="53"/>
      <c r="CF2" s="335" t="e">
        <f>#REF!</f>
        <v>#REF!</v>
      </c>
      <c r="CG2" s="298"/>
      <c r="CH2" s="47"/>
      <c r="CI2" s="47"/>
      <c r="CJ2" s="300"/>
      <c r="CK2" s="300"/>
      <c r="CL2" s="300"/>
      <c r="CM2" s="301"/>
      <c r="CN2" s="301"/>
      <c r="CO2" s="47"/>
      <c r="CP2" s="47"/>
      <c r="CQ2" s="47"/>
      <c r="CR2" s="47"/>
      <c r="CS2" s="47"/>
      <c r="CT2" s="47"/>
      <c r="CU2" s="47"/>
      <c r="CV2" s="43"/>
      <c r="CW2" s="47"/>
      <c r="CX2" s="47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</row>
    <row r="3" spans="1:222" s="56" customFormat="1" ht="13.5" customHeight="1">
      <c r="A3" s="47"/>
      <c r="B3" s="43"/>
      <c r="C3" s="48"/>
      <c r="D3" s="48"/>
      <c r="E3" s="49"/>
      <c r="F3" s="49"/>
      <c r="G3" s="49"/>
      <c r="H3" s="43"/>
      <c r="I3" s="43"/>
      <c r="J3" s="49"/>
      <c r="K3" s="49"/>
      <c r="L3" s="49"/>
      <c r="M3" s="49"/>
      <c r="N3" s="49"/>
      <c r="O3" s="323" t="s">
        <v>140</v>
      </c>
      <c r="P3" s="324"/>
      <c r="Q3" s="49"/>
      <c r="R3" s="331"/>
      <c r="S3" s="303"/>
      <c r="T3" s="55"/>
      <c r="U3" s="338"/>
      <c r="V3" s="343"/>
      <c r="W3" s="52"/>
      <c r="X3" s="338"/>
      <c r="Y3" s="339"/>
      <c r="Z3" s="52"/>
      <c r="AA3" s="338"/>
      <c r="AB3" s="339"/>
      <c r="AC3" s="52"/>
      <c r="AD3" s="338"/>
      <c r="AE3" s="339"/>
      <c r="AF3" s="52"/>
      <c r="AG3" s="338"/>
      <c r="AH3" s="339"/>
      <c r="AI3" s="53"/>
      <c r="AJ3" s="338"/>
      <c r="AK3" s="339"/>
      <c r="AL3" s="52"/>
      <c r="AM3" s="338"/>
      <c r="AN3" s="339"/>
      <c r="AO3" s="53"/>
      <c r="AP3" s="331"/>
      <c r="AQ3" s="332"/>
      <c r="AR3" s="54"/>
      <c r="AS3" s="331"/>
      <c r="AT3" s="332"/>
      <c r="AU3" s="54"/>
      <c r="AV3" s="331"/>
      <c r="AW3" s="332"/>
      <c r="AX3" s="53"/>
      <c r="AY3" s="338"/>
      <c r="AZ3" s="339"/>
      <c r="BA3" s="53"/>
      <c r="BB3" s="338"/>
      <c r="BC3" s="339"/>
      <c r="BD3" s="53"/>
      <c r="BE3" s="338"/>
      <c r="BF3" s="339"/>
      <c r="BG3" s="53"/>
      <c r="BH3" s="338"/>
      <c r="BI3" s="339"/>
      <c r="BJ3" s="53"/>
      <c r="BK3" s="331"/>
      <c r="BL3" s="332"/>
      <c r="BM3" s="55"/>
      <c r="BN3" s="331"/>
      <c r="BO3" s="303"/>
      <c r="BP3" s="55"/>
      <c r="BQ3" s="331"/>
      <c r="BR3" s="332"/>
      <c r="BS3" s="55"/>
      <c r="BT3" s="331"/>
      <c r="BU3" s="332"/>
      <c r="BV3" s="55"/>
      <c r="BW3" s="331"/>
      <c r="BX3" s="332"/>
      <c r="BY3" s="53"/>
      <c r="BZ3" s="331"/>
      <c r="CA3" s="332"/>
      <c r="CB3" s="53"/>
      <c r="CC3" s="335"/>
      <c r="CD3" s="298"/>
      <c r="CE3" s="53"/>
      <c r="CF3" s="335"/>
      <c r="CG3" s="298"/>
      <c r="CH3" s="47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7"/>
      <c r="CU3" s="47"/>
      <c r="CV3" s="43"/>
      <c r="CW3" s="47"/>
      <c r="CX3" s="47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</row>
    <row r="4" spans="1:234" s="56" customFormat="1" ht="13.5" customHeight="1">
      <c r="A4" s="47"/>
      <c r="B4" s="43"/>
      <c r="C4" s="48"/>
      <c r="D4" s="48"/>
      <c r="E4" s="49"/>
      <c r="F4" s="49"/>
      <c r="G4" s="49"/>
      <c r="H4" s="43"/>
      <c r="I4" s="43"/>
      <c r="J4" s="49"/>
      <c r="K4" s="49"/>
      <c r="L4" s="49"/>
      <c r="M4" s="57" t="s">
        <v>93</v>
      </c>
      <c r="N4" s="119"/>
      <c r="O4" s="325" t="s">
        <v>94</v>
      </c>
      <c r="P4" s="326"/>
      <c r="Q4" s="49"/>
      <c r="R4" s="331"/>
      <c r="S4" s="303"/>
      <c r="T4" s="55"/>
      <c r="U4" s="338"/>
      <c r="V4" s="343"/>
      <c r="W4" s="52"/>
      <c r="X4" s="338"/>
      <c r="Y4" s="339"/>
      <c r="Z4" s="52"/>
      <c r="AA4" s="338"/>
      <c r="AB4" s="339"/>
      <c r="AC4" s="52"/>
      <c r="AD4" s="338"/>
      <c r="AE4" s="339"/>
      <c r="AF4" s="52"/>
      <c r="AG4" s="338"/>
      <c r="AH4" s="339"/>
      <c r="AI4" s="53"/>
      <c r="AJ4" s="338"/>
      <c r="AK4" s="339"/>
      <c r="AL4" s="52"/>
      <c r="AM4" s="338"/>
      <c r="AN4" s="339"/>
      <c r="AO4" s="53"/>
      <c r="AP4" s="331"/>
      <c r="AQ4" s="332"/>
      <c r="AR4" s="54"/>
      <c r="AS4" s="331"/>
      <c r="AT4" s="332"/>
      <c r="AU4" s="54"/>
      <c r="AV4" s="331"/>
      <c r="AW4" s="332"/>
      <c r="AX4" s="53"/>
      <c r="AY4" s="338"/>
      <c r="AZ4" s="339"/>
      <c r="BA4" s="53"/>
      <c r="BB4" s="338"/>
      <c r="BC4" s="339"/>
      <c r="BD4" s="53"/>
      <c r="BE4" s="338"/>
      <c r="BF4" s="339"/>
      <c r="BG4" s="53"/>
      <c r="BH4" s="338"/>
      <c r="BI4" s="339"/>
      <c r="BJ4" s="53"/>
      <c r="BK4" s="331"/>
      <c r="BL4" s="332"/>
      <c r="BM4" s="55"/>
      <c r="BN4" s="331"/>
      <c r="BO4" s="303"/>
      <c r="BP4" s="55"/>
      <c r="BQ4" s="331"/>
      <c r="BR4" s="332"/>
      <c r="BS4" s="55"/>
      <c r="BT4" s="331"/>
      <c r="BU4" s="332"/>
      <c r="BV4" s="55"/>
      <c r="BW4" s="331"/>
      <c r="BX4" s="332"/>
      <c r="BY4" s="53"/>
      <c r="BZ4" s="331"/>
      <c r="CA4" s="332"/>
      <c r="CB4" s="53"/>
      <c r="CC4" s="335"/>
      <c r="CD4" s="298"/>
      <c r="CE4" s="53"/>
      <c r="CF4" s="335"/>
      <c r="CG4" s="298"/>
      <c r="CH4" s="47"/>
      <c r="CI4" s="43"/>
      <c r="CJ4" s="43"/>
      <c r="CK4" s="43"/>
      <c r="CL4" s="43"/>
      <c r="CM4" s="43"/>
      <c r="CN4" s="316" t="s">
        <v>94</v>
      </c>
      <c r="CO4" s="317"/>
      <c r="CP4" s="317"/>
      <c r="CQ4" s="317"/>
      <c r="CR4" s="317"/>
      <c r="CS4" s="318"/>
      <c r="CT4" s="47" t="s">
        <v>95</v>
      </c>
      <c r="CU4" s="58" t="s">
        <v>96</v>
      </c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59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</row>
    <row r="5" spans="1:234" s="56" customFormat="1" ht="13.5" customHeight="1">
      <c r="A5" s="47"/>
      <c r="B5" s="60" t="s">
        <v>97</v>
      </c>
      <c r="C5" s="187"/>
      <c r="D5" s="61" t="s">
        <v>98</v>
      </c>
      <c r="E5" s="62" t="s">
        <v>99</v>
      </c>
      <c r="F5" s="62" t="s">
        <v>100</v>
      </c>
      <c r="G5" s="62" t="s">
        <v>101</v>
      </c>
      <c r="H5" s="63" t="s">
        <v>102</v>
      </c>
      <c r="I5" s="64"/>
      <c r="J5" s="63" t="s">
        <v>103</v>
      </c>
      <c r="K5" s="64"/>
      <c r="L5" s="49"/>
      <c r="M5" s="65" t="s">
        <v>104</v>
      </c>
      <c r="N5" s="119"/>
      <c r="O5" s="66" t="s">
        <v>103</v>
      </c>
      <c r="P5" s="65" t="s">
        <v>105</v>
      </c>
      <c r="Q5" s="49"/>
      <c r="R5" s="291"/>
      <c r="S5" s="292"/>
      <c r="T5" s="67"/>
      <c r="U5" s="344"/>
      <c r="V5" s="345"/>
      <c r="W5" s="68"/>
      <c r="X5" s="340"/>
      <c r="Y5" s="341"/>
      <c r="Z5" s="68"/>
      <c r="AA5" s="340"/>
      <c r="AB5" s="341"/>
      <c r="AC5" s="68"/>
      <c r="AD5" s="340"/>
      <c r="AE5" s="341"/>
      <c r="AF5" s="68"/>
      <c r="AG5" s="340"/>
      <c r="AH5" s="341"/>
      <c r="AI5" s="69"/>
      <c r="AJ5" s="340"/>
      <c r="AK5" s="341"/>
      <c r="AL5" s="68"/>
      <c r="AM5" s="340"/>
      <c r="AN5" s="341"/>
      <c r="AO5" s="69"/>
      <c r="AP5" s="333"/>
      <c r="AQ5" s="334"/>
      <c r="AR5" s="70"/>
      <c r="AS5" s="333"/>
      <c r="AT5" s="334"/>
      <c r="AU5" s="70"/>
      <c r="AV5" s="333"/>
      <c r="AW5" s="334"/>
      <c r="AX5" s="69"/>
      <c r="AY5" s="340"/>
      <c r="AZ5" s="341"/>
      <c r="BA5" s="69"/>
      <c r="BB5" s="340"/>
      <c r="BC5" s="341"/>
      <c r="BD5" s="69"/>
      <c r="BE5" s="340"/>
      <c r="BF5" s="341"/>
      <c r="BG5" s="69"/>
      <c r="BH5" s="340"/>
      <c r="BI5" s="341"/>
      <c r="BJ5" s="69"/>
      <c r="BK5" s="333"/>
      <c r="BL5" s="334"/>
      <c r="BM5" s="67"/>
      <c r="BN5" s="291"/>
      <c r="BO5" s="292"/>
      <c r="BP5" s="67"/>
      <c r="BQ5" s="333"/>
      <c r="BR5" s="334"/>
      <c r="BS5" s="67"/>
      <c r="BT5" s="333"/>
      <c r="BU5" s="334"/>
      <c r="BV5" s="67"/>
      <c r="BW5" s="333"/>
      <c r="BX5" s="334"/>
      <c r="BY5" s="69"/>
      <c r="BZ5" s="333"/>
      <c r="CA5" s="334"/>
      <c r="CB5" s="69"/>
      <c r="CC5" s="299"/>
      <c r="CD5" s="298"/>
      <c r="CE5" s="69"/>
      <c r="CF5" s="299"/>
      <c r="CG5" s="298"/>
      <c r="CH5" s="47"/>
      <c r="CI5" s="43"/>
      <c r="CJ5" s="43"/>
      <c r="CK5" s="43"/>
      <c r="CL5" s="43"/>
      <c r="CM5" s="62" t="s">
        <v>98</v>
      </c>
      <c r="CN5" s="62" t="s">
        <v>99</v>
      </c>
      <c r="CO5" s="62" t="s">
        <v>100</v>
      </c>
      <c r="CP5" s="62" t="s">
        <v>101</v>
      </c>
      <c r="CQ5" s="63" t="s">
        <v>102</v>
      </c>
      <c r="CR5" s="64"/>
      <c r="CS5" s="62" t="s">
        <v>103</v>
      </c>
      <c r="CT5" s="47" t="s">
        <v>95</v>
      </c>
      <c r="CU5" s="66" t="s">
        <v>106</v>
      </c>
      <c r="CV5" s="43" t="s">
        <v>95</v>
      </c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59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</row>
    <row r="6" spans="1:158" s="46" customFormat="1" ht="13.5" customHeight="1">
      <c r="A6" s="43"/>
      <c r="B6" s="26" t="s">
        <v>290</v>
      </c>
      <c r="C6" s="141" t="s">
        <v>116</v>
      </c>
      <c r="D6" s="72">
        <f aca="true" t="shared" si="0" ref="D6:D16">COUNTA(R6,U6,X6,AA6,AD6,AG6,AJ6,AM6,AP6,AS6,AV6,AY6,BB6,BE6,BH6,BK6,BN6,BQ6,BT6,BW6,BZ6,CC6,CF6)</f>
        <v>10</v>
      </c>
      <c r="E6" s="72">
        <f aca="true" t="shared" si="1" ref="E6:E16">IF(COUNT(R6,U6,X6,AA6,AD6,AG6,AJ6,AM6,AP6,AS6,AV6,AY6,BB6,BE6,BH6,BK6,BN6,BQ6,BT6,BW6,BZ6,CC6,CF6)=0,"-",COUNT(R6,U6,X6,AA6,AD6,AG6,AJ6,AM6,AP6,AS6,AV6,AY6,BB6,BE6,BH6,BK6,BN6,BQ6,BT6,BW6,BZ6,CC6,CB))</f>
        <v>8</v>
      </c>
      <c r="F6" s="72">
        <f aca="true" t="shared" si="2" ref="F6:F16">IF(E6="-","-",COUNTA(S6,V6,Y6,AB6,AE6,AH6,AK6,AN6,AQ6,AT6,AW6,AZ6,BC6,BF6,BI6,BL6,BO6,BR6,BU6,BX6,CA6,CD6,CG6))</f>
        <v>3</v>
      </c>
      <c r="G6" s="72">
        <f aca="true" t="shared" si="3" ref="G6:G16">IF(E6="-","-",SUM(R6:CG6))</f>
        <v>359</v>
      </c>
      <c r="H6" s="73">
        <f aca="true" t="shared" si="4" ref="H6:H16">IF(E6="-","-",MAX(R6:CH6))</f>
        <v>132</v>
      </c>
      <c r="I6" s="72"/>
      <c r="J6" s="74">
        <f aca="true" t="shared" si="5" ref="J6:J16">IF(E6="-","-",IF(E6-F6=0,G6,G6/(E6-F6)))</f>
        <v>71.8</v>
      </c>
      <c r="K6" s="72">
        <f aca="true" t="shared" si="6" ref="K6:K16">IF(E6=0,"",IF(E6-F6=0,"*",""))</f>
      </c>
      <c r="L6" s="49"/>
      <c r="M6" s="75">
        <f aca="true" t="shared" si="7" ref="M6:M16">IF(E6="-","-",G6-((E6-F6)*7))</f>
        <v>324</v>
      </c>
      <c r="N6" s="89"/>
      <c r="O6" s="76">
        <f aca="true" t="shared" si="8" ref="O6:O16">IF(CN6="-",IF(E6="-","-",IF(E6-F6=0,G6,G6/(E6-F6))),IF(E6="-",IF(CN6-CO6=0,"-",CP6/(CN6-CO6)),(CP6+G6)/IF(CN6-CO6+E6-F6=0,1,CN6-CO6+E6-F6)))</f>
        <v>71.8</v>
      </c>
      <c r="P6" s="77">
        <f aca="true" t="shared" si="9" ref="P6:P16">IF(CN6="-",IF(E6="-",CU6,IF((E6-F6)&lt;5,CU6,IF(O6&gt;=40,5,IF(O6&gt;=30,4,IF(O6&gt;=20,3,IF(O6&gt;=10,2,1)))))),IF(E6="-",IF((CN6-CO6)&lt;5,CU6,IF(O6&gt;=40,5,IF(O6&gt;=30,4,IF(O6&gt;=20,3,IF(O6&gt;=10,2,1))))),IF((CN6+E6-CO6-F6)&lt;5,CU6,IF(O6&gt;=40,5,IF(O6&gt;=30,4,IF(O6&gt;=20,3,IF(O6&gt;=10,2,1)))))))</f>
        <v>5</v>
      </c>
      <c r="Q6" s="43"/>
      <c r="R6" s="78"/>
      <c r="S6" s="79"/>
      <c r="T6" s="80"/>
      <c r="U6" s="78"/>
      <c r="V6" s="79"/>
      <c r="W6" s="81"/>
      <c r="X6" s="78"/>
      <c r="Y6" s="79"/>
      <c r="Z6" s="82"/>
      <c r="AA6" s="78"/>
      <c r="AB6" s="79"/>
      <c r="AC6" s="82"/>
      <c r="AD6" s="78"/>
      <c r="AE6" s="79"/>
      <c r="AF6" s="82"/>
      <c r="AG6" s="78"/>
      <c r="AH6" s="79"/>
      <c r="AI6" s="83"/>
      <c r="AJ6" s="78"/>
      <c r="AK6" s="79"/>
      <c r="AL6" s="81"/>
      <c r="AM6" s="78"/>
      <c r="AN6" s="79"/>
      <c r="AO6" s="83"/>
      <c r="AP6" s="78">
        <v>9</v>
      </c>
      <c r="AQ6" s="79" t="s">
        <v>113</v>
      </c>
      <c r="AR6" s="83"/>
      <c r="AS6" s="78">
        <v>4</v>
      </c>
      <c r="AT6" s="79"/>
      <c r="AU6" s="83"/>
      <c r="AV6" s="78"/>
      <c r="AW6" s="79"/>
      <c r="AX6" s="83"/>
      <c r="AY6" s="78">
        <v>132</v>
      </c>
      <c r="AZ6" s="79"/>
      <c r="BA6" s="83"/>
      <c r="BB6" s="78">
        <v>13</v>
      </c>
      <c r="BC6" s="79"/>
      <c r="BD6" s="83"/>
      <c r="BE6" s="78">
        <v>123</v>
      </c>
      <c r="BF6" s="79"/>
      <c r="BG6" s="83"/>
      <c r="BH6" s="78"/>
      <c r="BI6" s="79"/>
      <c r="BJ6" s="83"/>
      <c r="BK6" s="78"/>
      <c r="BL6" s="79"/>
      <c r="BM6" s="83"/>
      <c r="BN6" s="78">
        <v>19</v>
      </c>
      <c r="BO6" s="79" t="s">
        <v>113</v>
      </c>
      <c r="BP6" s="83"/>
      <c r="BQ6" s="78" t="s">
        <v>122</v>
      </c>
      <c r="BR6" s="79"/>
      <c r="BS6" s="83"/>
      <c r="BT6" s="78" t="s">
        <v>117</v>
      </c>
      <c r="BU6" s="79"/>
      <c r="BV6" s="83"/>
      <c r="BW6" s="78">
        <v>14</v>
      </c>
      <c r="BX6" s="79"/>
      <c r="BY6" s="84"/>
      <c r="BZ6" s="78">
        <v>45</v>
      </c>
      <c r="CA6" s="79" t="s">
        <v>113</v>
      </c>
      <c r="CB6" s="85"/>
      <c r="CC6" s="86"/>
      <c r="CD6" s="84"/>
      <c r="CE6" s="84"/>
      <c r="CF6" s="86"/>
      <c r="CG6" s="84"/>
      <c r="CH6" s="43"/>
      <c r="CI6" s="43"/>
      <c r="CJ6" s="43"/>
      <c r="CK6" s="43"/>
      <c r="CL6" s="43"/>
      <c r="CM6" s="87" t="s">
        <v>122</v>
      </c>
      <c r="CN6" s="87" t="s">
        <v>122</v>
      </c>
      <c r="CO6" s="87" t="s">
        <v>122</v>
      </c>
      <c r="CP6" s="87" t="s">
        <v>122</v>
      </c>
      <c r="CQ6" s="73"/>
      <c r="CR6" s="72"/>
      <c r="CS6" s="87" t="s">
        <v>122</v>
      </c>
      <c r="CT6" s="43"/>
      <c r="CU6" s="91">
        <v>5</v>
      </c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88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</row>
    <row r="7" spans="1:158" s="46" customFormat="1" ht="13.5" customHeight="1">
      <c r="A7" s="43"/>
      <c r="B7" s="26" t="s">
        <v>107</v>
      </c>
      <c r="C7" s="141" t="s">
        <v>108</v>
      </c>
      <c r="D7" s="72">
        <f t="shared" si="0"/>
        <v>21</v>
      </c>
      <c r="E7" s="72">
        <f t="shared" si="1"/>
        <v>20</v>
      </c>
      <c r="F7" s="72">
        <f t="shared" si="2"/>
        <v>3</v>
      </c>
      <c r="G7" s="72">
        <f t="shared" si="3"/>
        <v>895</v>
      </c>
      <c r="H7" s="73">
        <f t="shared" si="4"/>
        <v>121</v>
      </c>
      <c r="I7" s="72"/>
      <c r="J7" s="74">
        <f t="shared" si="5"/>
        <v>52.64705882352941</v>
      </c>
      <c r="K7" s="72">
        <f t="shared" si="6"/>
      </c>
      <c r="L7" s="49"/>
      <c r="M7" s="75">
        <f t="shared" si="7"/>
        <v>776</v>
      </c>
      <c r="N7" s="43"/>
      <c r="O7" s="76">
        <f t="shared" si="8"/>
        <v>55.734375</v>
      </c>
      <c r="P7" s="77">
        <f t="shared" si="9"/>
        <v>5</v>
      </c>
      <c r="Q7" s="49"/>
      <c r="R7" s="78">
        <v>121</v>
      </c>
      <c r="S7" s="79"/>
      <c r="T7" s="80"/>
      <c r="U7" s="78">
        <v>33</v>
      </c>
      <c r="V7" s="79"/>
      <c r="W7" s="81"/>
      <c r="X7" s="78">
        <v>35</v>
      </c>
      <c r="Y7" s="79"/>
      <c r="Z7" s="82"/>
      <c r="AA7" s="78">
        <v>23</v>
      </c>
      <c r="AB7" s="79"/>
      <c r="AC7" s="82"/>
      <c r="AD7" s="78">
        <v>65</v>
      </c>
      <c r="AE7" s="79"/>
      <c r="AF7" s="82"/>
      <c r="AG7" s="78">
        <v>81</v>
      </c>
      <c r="AH7" s="79" t="s">
        <v>113</v>
      </c>
      <c r="AI7" s="83"/>
      <c r="AJ7" s="78">
        <v>26</v>
      </c>
      <c r="AK7" s="79"/>
      <c r="AL7" s="81"/>
      <c r="AM7" s="78">
        <v>35</v>
      </c>
      <c r="AN7" s="79"/>
      <c r="AO7" s="83"/>
      <c r="AP7" s="78">
        <v>46</v>
      </c>
      <c r="AQ7" s="79"/>
      <c r="AR7" s="83"/>
      <c r="AS7" s="78">
        <v>15</v>
      </c>
      <c r="AT7" s="79"/>
      <c r="AU7" s="83"/>
      <c r="AV7" s="78">
        <v>100</v>
      </c>
      <c r="AW7" s="79" t="s">
        <v>113</v>
      </c>
      <c r="AX7" s="83"/>
      <c r="AY7" s="78">
        <v>10</v>
      </c>
      <c r="AZ7" s="79"/>
      <c r="BA7" s="83"/>
      <c r="BB7" s="78">
        <v>42</v>
      </c>
      <c r="BC7" s="79"/>
      <c r="BD7" s="83"/>
      <c r="BE7" s="78">
        <v>24</v>
      </c>
      <c r="BF7" s="79"/>
      <c r="BG7" s="83"/>
      <c r="BH7" s="78">
        <v>30</v>
      </c>
      <c r="BI7" s="79"/>
      <c r="BJ7" s="83"/>
      <c r="BK7" s="78">
        <v>4</v>
      </c>
      <c r="BL7" s="79"/>
      <c r="BM7" s="83"/>
      <c r="BN7" s="78">
        <v>2</v>
      </c>
      <c r="BO7" s="79"/>
      <c r="BP7" s="83"/>
      <c r="BQ7" s="78" t="s">
        <v>122</v>
      </c>
      <c r="BR7" s="79"/>
      <c r="BS7" s="83"/>
      <c r="BT7" s="78">
        <v>53</v>
      </c>
      <c r="BU7" s="79"/>
      <c r="BV7" s="83"/>
      <c r="BW7" s="78">
        <v>50</v>
      </c>
      <c r="BX7" s="79"/>
      <c r="BY7" s="84"/>
      <c r="BZ7" s="78">
        <v>100</v>
      </c>
      <c r="CA7" s="79" t="s">
        <v>113</v>
      </c>
      <c r="CB7" s="85"/>
      <c r="CC7" s="86"/>
      <c r="CD7" s="84"/>
      <c r="CE7" s="84"/>
      <c r="CF7" s="86"/>
      <c r="CG7" s="84"/>
      <c r="CH7" s="43"/>
      <c r="CI7" s="43"/>
      <c r="CJ7" s="43"/>
      <c r="CK7" s="43"/>
      <c r="CL7" s="43"/>
      <c r="CM7" s="87">
        <v>88</v>
      </c>
      <c r="CN7" s="87">
        <v>59</v>
      </c>
      <c r="CO7" s="87">
        <v>12</v>
      </c>
      <c r="CP7" s="87">
        <v>2672</v>
      </c>
      <c r="CQ7" s="73"/>
      <c r="CR7" s="72"/>
      <c r="CS7" s="76">
        <f aca="true" t="shared" si="10" ref="CS7:CS16">IF(CN7="-","-",IF(CN7-CO7=0,CP7,CP7/(CN7-CO7)))</f>
        <v>56.851063829787236</v>
      </c>
      <c r="CT7" s="43"/>
      <c r="CU7" s="77">
        <v>5</v>
      </c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88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</row>
    <row r="8" spans="1:158" s="46" customFormat="1" ht="13.5" customHeight="1">
      <c r="A8" s="43"/>
      <c r="B8" s="26" t="s">
        <v>111</v>
      </c>
      <c r="C8" s="141" t="s">
        <v>110</v>
      </c>
      <c r="D8" s="72">
        <f t="shared" si="0"/>
        <v>19</v>
      </c>
      <c r="E8" s="72">
        <f t="shared" si="1"/>
        <v>17</v>
      </c>
      <c r="F8" s="72">
        <f t="shared" si="2"/>
        <v>1</v>
      </c>
      <c r="G8" s="72">
        <f t="shared" si="3"/>
        <v>724</v>
      </c>
      <c r="H8" s="73">
        <f t="shared" si="4"/>
        <v>112</v>
      </c>
      <c r="I8" s="72"/>
      <c r="J8" s="74">
        <f t="shared" si="5"/>
        <v>45.25</v>
      </c>
      <c r="K8" s="72">
        <f t="shared" si="6"/>
      </c>
      <c r="L8" s="49"/>
      <c r="M8" s="75">
        <f t="shared" si="7"/>
        <v>612</v>
      </c>
      <c r="N8" s="43"/>
      <c r="O8" s="76">
        <f t="shared" si="8"/>
        <v>39.529411764705884</v>
      </c>
      <c r="P8" s="77">
        <f t="shared" si="9"/>
        <v>4</v>
      </c>
      <c r="Q8" s="49"/>
      <c r="R8" s="78">
        <v>0</v>
      </c>
      <c r="S8" s="79"/>
      <c r="T8" s="84"/>
      <c r="U8" s="78">
        <v>88</v>
      </c>
      <c r="V8" s="79"/>
      <c r="W8" s="81"/>
      <c r="X8" s="78">
        <v>26</v>
      </c>
      <c r="Y8" s="79"/>
      <c r="Z8" s="81"/>
      <c r="AA8" s="78">
        <v>51</v>
      </c>
      <c r="AB8" s="79" t="s">
        <v>113</v>
      </c>
      <c r="AC8" s="82"/>
      <c r="AD8" s="78">
        <v>0</v>
      </c>
      <c r="AE8" s="79"/>
      <c r="AF8" s="82"/>
      <c r="AG8" s="78">
        <v>51</v>
      </c>
      <c r="AH8" s="79"/>
      <c r="AI8" s="83"/>
      <c r="AJ8" s="78"/>
      <c r="AK8" s="79"/>
      <c r="AL8" s="81"/>
      <c r="AM8" s="78">
        <v>18</v>
      </c>
      <c r="AN8" s="79"/>
      <c r="AO8" s="83"/>
      <c r="AP8" s="78"/>
      <c r="AQ8" s="79"/>
      <c r="AR8" s="83"/>
      <c r="AS8" s="78">
        <v>111</v>
      </c>
      <c r="AT8" s="79"/>
      <c r="AU8" s="83"/>
      <c r="AV8" s="78">
        <v>68</v>
      </c>
      <c r="AW8" s="79"/>
      <c r="AX8" s="83"/>
      <c r="AY8" s="78">
        <v>25</v>
      </c>
      <c r="AZ8" s="79"/>
      <c r="BA8" s="83"/>
      <c r="BB8" s="78">
        <v>6</v>
      </c>
      <c r="BC8" s="79"/>
      <c r="BD8" s="83"/>
      <c r="BE8" s="78">
        <v>11</v>
      </c>
      <c r="BF8" s="79"/>
      <c r="BG8" s="83"/>
      <c r="BH8" s="78">
        <v>34</v>
      </c>
      <c r="BI8" s="79"/>
      <c r="BJ8" s="83"/>
      <c r="BK8" s="78">
        <v>58</v>
      </c>
      <c r="BL8" s="79"/>
      <c r="BM8" s="83"/>
      <c r="BN8" s="78">
        <v>38</v>
      </c>
      <c r="BO8" s="79"/>
      <c r="BP8" s="83"/>
      <c r="BQ8" s="78" t="s">
        <v>122</v>
      </c>
      <c r="BR8" s="79"/>
      <c r="BS8" s="83"/>
      <c r="BT8" s="78" t="s">
        <v>117</v>
      </c>
      <c r="BU8" s="79"/>
      <c r="BV8" s="83"/>
      <c r="BW8" s="78">
        <v>27</v>
      </c>
      <c r="BX8" s="79"/>
      <c r="BY8" s="84"/>
      <c r="BZ8" s="78">
        <v>112</v>
      </c>
      <c r="CA8" s="79"/>
      <c r="CB8" s="85"/>
      <c r="CC8" s="86"/>
      <c r="CD8" s="84"/>
      <c r="CE8" s="84"/>
      <c r="CF8" s="86"/>
      <c r="CG8" s="84"/>
      <c r="CH8" s="43"/>
      <c r="CI8" s="43"/>
      <c r="CJ8" s="43"/>
      <c r="CK8" s="43"/>
      <c r="CL8" s="43"/>
      <c r="CM8" s="87">
        <v>24</v>
      </c>
      <c r="CN8" s="87">
        <v>19</v>
      </c>
      <c r="CO8" s="87">
        <v>1</v>
      </c>
      <c r="CP8" s="87">
        <v>620</v>
      </c>
      <c r="CQ8" s="73"/>
      <c r="CR8" s="72"/>
      <c r="CS8" s="76">
        <f t="shared" si="10"/>
        <v>34.44444444444444</v>
      </c>
      <c r="CT8" s="43"/>
      <c r="CU8" s="77">
        <v>4</v>
      </c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88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</row>
    <row r="9" spans="1:158" s="46" customFormat="1" ht="13.5" customHeight="1">
      <c r="A9" s="43"/>
      <c r="B9" s="26" t="s">
        <v>109</v>
      </c>
      <c r="C9" s="141" t="s">
        <v>110</v>
      </c>
      <c r="D9" s="72">
        <f t="shared" si="0"/>
        <v>10</v>
      </c>
      <c r="E9" s="72">
        <f t="shared" si="1"/>
        <v>7</v>
      </c>
      <c r="F9" s="72">
        <f t="shared" si="2"/>
        <v>1</v>
      </c>
      <c r="G9" s="72">
        <f t="shared" si="3"/>
        <v>238</v>
      </c>
      <c r="H9" s="73">
        <f t="shared" si="4"/>
        <v>121</v>
      </c>
      <c r="I9" s="72"/>
      <c r="J9" s="74">
        <f t="shared" si="5"/>
        <v>39.666666666666664</v>
      </c>
      <c r="K9" s="72">
        <f t="shared" si="6"/>
      </c>
      <c r="L9" s="49"/>
      <c r="M9" s="75">
        <f t="shared" si="7"/>
        <v>196</v>
      </c>
      <c r="N9" s="89"/>
      <c r="O9" s="76">
        <f t="shared" si="8"/>
        <v>36.84615384615385</v>
      </c>
      <c r="P9" s="77">
        <f t="shared" si="9"/>
        <v>4</v>
      </c>
      <c r="Q9" s="49"/>
      <c r="R9" s="78">
        <v>121</v>
      </c>
      <c r="S9" s="79"/>
      <c r="T9" s="80"/>
      <c r="U9" s="78">
        <v>52</v>
      </c>
      <c r="V9" s="79"/>
      <c r="W9" s="81"/>
      <c r="X9" s="78">
        <v>9</v>
      </c>
      <c r="Y9" s="79"/>
      <c r="Z9" s="81"/>
      <c r="AA9" s="78" t="s">
        <v>117</v>
      </c>
      <c r="AB9" s="79"/>
      <c r="AC9" s="82"/>
      <c r="AD9" s="78">
        <v>6</v>
      </c>
      <c r="AE9" s="79"/>
      <c r="AF9" s="82"/>
      <c r="AG9" s="78">
        <v>15</v>
      </c>
      <c r="AH9" s="79" t="s">
        <v>113</v>
      </c>
      <c r="AI9" s="83"/>
      <c r="AJ9" s="78"/>
      <c r="AK9" s="79"/>
      <c r="AL9" s="81"/>
      <c r="AM9" s="78"/>
      <c r="AN9" s="79"/>
      <c r="AO9" s="83"/>
      <c r="AP9" s="78"/>
      <c r="AQ9" s="79"/>
      <c r="AR9" s="83"/>
      <c r="AS9" s="78"/>
      <c r="AT9" s="79"/>
      <c r="AU9" s="83"/>
      <c r="AV9" s="78"/>
      <c r="AW9" s="79"/>
      <c r="AX9" s="83"/>
      <c r="AY9" s="78"/>
      <c r="AZ9" s="79"/>
      <c r="BA9" s="83"/>
      <c r="BB9" s="78"/>
      <c r="BC9" s="79"/>
      <c r="BD9" s="83"/>
      <c r="BE9" s="78"/>
      <c r="BF9" s="79"/>
      <c r="BG9" s="83"/>
      <c r="BH9" s="78"/>
      <c r="BI9" s="79"/>
      <c r="BJ9" s="83"/>
      <c r="BK9" s="78">
        <v>33</v>
      </c>
      <c r="BL9" s="79"/>
      <c r="BM9" s="83"/>
      <c r="BN9" s="78">
        <v>2</v>
      </c>
      <c r="BO9" s="79"/>
      <c r="BP9" s="83"/>
      <c r="BQ9" s="78" t="s">
        <v>122</v>
      </c>
      <c r="BR9" s="79"/>
      <c r="BS9" s="83"/>
      <c r="BT9" s="78" t="s">
        <v>117</v>
      </c>
      <c r="BU9" s="79"/>
      <c r="BV9" s="83"/>
      <c r="BW9" s="78"/>
      <c r="BX9" s="79"/>
      <c r="BY9" s="84"/>
      <c r="BZ9" s="78"/>
      <c r="CA9" s="79"/>
      <c r="CB9" s="85"/>
      <c r="CC9" s="86"/>
      <c r="CD9" s="84"/>
      <c r="CE9" s="84"/>
      <c r="CF9" s="86"/>
      <c r="CG9" s="84"/>
      <c r="CH9" s="43"/>
      <c r="CI9" s="43"/>
      <c r="CJ9" s="43"/>
      <c r="CK9" s="43"/>
      <c r="CL9" s="43"/>
      <c r="CM9" s="87">
        <v>9</v>
      </c>
      <c r="CN9" s="87">
        <v>7</v>
      </c>
      <c r="CO9" s="87">
        <v>0</v>
      </c>
      <c r="CP9" s="87">
        <v>241</v>
      </c>
      <c r="CQ9" s="73"/>
      <c r="CR9" s="72"/>
      <c r="CS9" s="76">
        <f t="shared" si="10"/>
        <v>34.42857142857143</v>
      </c>
      <c r="CT9" s="43"/>
      <c r="CU9" s="77">
        <v>5</v>
      </c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88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</row>
    <row r="10" spans="1:158" s="46" customFormat="1" ht="13.5" customHeight="1">
      <c r="A10" s="43"/>
      <c r="B10" s="26" t="s">
        <v>115</v>
      </c>
      <c r="C10" s="141" t="s">
        <v>116</v>
      </c>
      <c r="D10" s="72">
        <f t="shared" si="0"/>
        <v>15</v>
      </c>
      <c r="E10" s="72">
        <f t="shared" si="1"/>
        <v>13</v>
      </c>
      <c r="F10" s="72">
        <f t="shared" si="2"/>
        <v>1</v>
      </c>
      <c r="G10" s="72">
        <f t="shared" si="3"/>
        <v>413</v>
      </c>
      <c r="H10" s="73">
        <f t="shared" si="4"/>
        <v>139</v>
      </c>
      <c r="I10" s="72"/>
      <c r="J10" s="74">
        <f t="shared" si="5"/>
        <v>34.416666666666664</v>
      </c>
      <c r="K10" s="72">
        <f t="shared" si="6"/>
      </c>
      <c r="L10" s="49"/>
      <c r="M10" s="75">
        <f t="shared" si="7"/>
        <v>329</v>
      </c>
      <c r="N10" s="89"/>
      <c r="O10" s="76">
        <f t="shared" si="8"/>
        <v>35.42857142857143</v>
      </c>
      <c r="P10" s="77">
        <f t="shared" si="9"/>
        <v>4</v>
      </c>
      <c r="Q10" s="49"/>
      <c r="R10" s="78">
        <v>5</v>
      </c>
      <c r="S10" s="79"/>
      <c r="T10" s="80"/>
      <c r="U10" s="78">
        <v>43</v>
      </c>
      <c r="V10" s="79" t="s">
        <v>113</v>
      </c>
      <c r="W10" s="81"/>
      <c r="X10" s="78" t="s">
        <v>117</v>
      </c>
      <c r="Y10" s="79"/>
      <c r="Z10" s="82"/>
      <c r="AA10" s="78" t="s">
        <v>117</v>
      </c>
      <c r="AB10" s="79"/>
      <c r="AC10" s="82"/>
      <c r="AD10" s="78"/>
      <c r="AE10" s="79"/>
      <c r="AF10" s="82"/>
      <c r="AG10" s="78">
        <v>139</v>
      </c>
      <c r="AH10" s="79"/>
      <c r="AI10" s="83"/>
      <c r="AJ10" s="78">
        <v>16</v>
      </c>
      <c r="AK10" s="79"/>
      <c r="AL10" s="81"/>
      <c r="AM10" s="78">
        <v>5</v>
      </c>
      <c r="AN10" s="79"/>
      <c r="AO10" s="83"/>
      <c r="AP10" s="78">
        <v>66</v>
      </c>
      <c r="AQ10" s="79"/>
      <c r="AR10" s="83"/>
      <c r="AS10" s="78">
        <v>22</v>
      </c>
      <c r="AT10" s="79"/>
      <c r="AU10" s="83"/>
      <c r="AV10" s="78">
        <v>69</v>
      </c>
      <c r="AW10" s="79"/>
      <c r="AX10" s="83"/>
      <c r="AY10" s="78">
        <v>17</v>
      </c>
      <c r="AZ10" s="79"/>
      <c r="BA10" s="83"/>
      <c r="BB10" s="78">
        <v>7</v>
      </c>
      <c r="BC10" s="79"/>
      <c r="BD10" s="83"/>
      <c r="BE10" s="78">
        <v>16</v>
      </c>
      <c r="BF10" s="79"/>
      <c r="BG10" s="83"/>
      <c r="BH10" s="78"/>
      <c r="BI10" s="79"/>
      <c r="BJ10" s="83"/>
      <c r="BK10" s="78"/>
      <c r="BL10" s="79"/>
      <c r="BM10" s="83"/>
      <c r="BN10" s="78"/>
      <c r="BO10" s="79"/>
      <c r="BP10" s="83"/>
      <c r="BQ10" s="78"/>
      <c r="BR10" s="79"/>
      <c r="BS10" s="83"/>
      <c r="BT10" s="78"/>
      <c r="BU10" s="79"/>
      <c r="BV10" s="83"/>
      <c r="BW10" s="78">
        <v>2</v>
      </c>
      <c r="BX10" s="79"/>
      <c r="BY10" s="84"/>
      <c r="BZ10" s="78">
        <v>6</v>
      </c>
      <c r="CA10" s="79"/>
      <c r="CB10" s="85"/>
      <c r="CC10" s="86"/>
      <c r="CD10" s="84"/>
      <c r="CE10" s="84"/>
      <c r="CF10" s="86"/>
      <c r="CG10" s="84"/>
      <c r="CH10" s="43"/>
      <c r="CI10" s="43"/>
      <c r="CJ10" s="43"/>
      <c r="CK10" s="43"/>
      <c r="CL10" s="43"/>
      <c r="CM10" s="87">
        <v>6</v>
      </c>
      <c r="CN10" s="87">
        <v>3</v>
      </c>
      <c r="CO10" s="87">
        <v>1</v>
      </c>
      <c r="CP10" s="87">
        <v>83</v>
      </c>
      <c r="CQ10" s="73"/>
      <c r="CR10" s="72"/>
      <c r="CS10" s="76">
        <f t="shared" si="10"/>
        <v>41.5</v>
      </c>
      <c r="CT10" s="43"/>
      <c r="CU10" s="77">
        <v>5</v>
      </c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88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</row>
    <row r="11" spans="1:158" s="46" customFormat="1" ht="13.5" customHeight="1">
      <c r="A11" s="43"/>
      <c r="B11" s="26" t="s">
        <v>118</v>
      </c>
      <c r="C11" s="141" t="s">
        <v>119</v>
      </c>
      <c r="D11" s="72">
        <f t="shared" si="0"/>
        <v>8</v>
      </c>
      <c r="E11" s="72">
        <f t="shared" si="1"/>
        <v>7</v>
      </c>
      <c r="F11" s="72">
        <f t="shared" si="2"/>
        <v>1</v>
      </c>
      <c r="G11" s="72">
        <f t="shared" si="3"/>
        <v>206</v>
      </c>
      <c r="H11" s="73">
        <f t="shared" si="4"/>
        <v>61</v>
      </c>
      <c r="I11" s="72"/>
      <c r="J11" s="74">
        <f t="shared" si="5"/>
        <v>34.333333333333336</v>
      </c>
      <c r="K11" s="72">
        <f t="shared" si="6"/>
      </c>
      <c r="L11" s="49"/>
      <c r="M11" s="75">
        <f t="shared" si="7"/>
        <v>164</v>
      </c>
      <c r="N11" s="43"/>
      <c r="O11" s="76">
        <f t="shared" si="8"/>
        <v>34.53846153846154</v>
      </c>
      <c r="P11" s="77">
        <f t="shared" si="9"/>
        <v>4</v>
      </c>
      <c r="Q11" s="49"/>
      <c r="R11" s="78">
        <v>0</v>
      </c>
      <c r="S11" s="79"/>
      <c r="T11" s="80"/>
      <c r="U11" s="78">
        <v>25</v>
      </c>
      <c r="V11" s="79" t="s">
        <v>113</v>
      </c>
      <c r="W11" s="81"/>
      <c r="X11" s="78">
        <v>32</v>
      </c>
      <c r="Y11" s="79"/>
      <c r="Z11" s="82"/>
      <c r="AA11" s="78"/>
      <c r="AB11" s="79"/>
      <c r="AC11" s="82"/>
      <c r="AD11" s="78"/>
      <c r="AE11" s="79"/>
      <c r="AF11" s="82"/>
      <c r="AG11" s="78"/>
      <c r="AH11" s="79"/>
      <c r="AI11" s="83"/>
      <c r="AJ11" s="78">
        <v>22</v>
      </c>
      <c r="AK11" s="79"/>
      <c r="AL11" s="81"/>
      <c r="AM11" s="78"/>
      <c r="AN11" s="79"/>
      <c r="AO11" s="83"/>
      <c r="AP11" s="78"/>
      <c r="AQ11" s="79"/>
      <c r="AR11" s="83"/>
      <c r="AS11" s="78">
        <v>22</v>
      </c>
      <c r="AT11" s="79"/>
      <c r="AU11" s="83"/>
      <c r="AV11" s="78"/>
      <c r="AW11" s="79"/>
      <c r="AX11" s="83"/>
      <c r="AY11" s="78"/>
      <c r="AZ11" s="79"/>
      <c r="BA11" s="83"/>
      <c r="BB11" s="78">
        <v>44</v>
      </c>
      <c r="BC11" s="79"/>
      <c r="BD11" s="83"/>
      <c r="BE11" s="78">
        <v>61</v>
      </c>
      <c r="BF11" s="79"/>
      <c r="BG11" s="83"/>
      <c r="BH11" s="78"/>
      <c r="BI11" s="79"/>
      <c r="BJ11" s="83"/>
      <c r="BK11" s="78"/>
      <c r="BL11" s="79"/>
      <c r="BM11" s="83"/>
      <c r="BN11" s="78"/>
      <c r="BO11" s="79"/>
      <c r="BP11" s="83"/>
      <c r="BQ11" s="78"/>
      <c r="BR11" s="79"/>
      <c r="BS11" s="83"/>
      <c r="BT11" s="78" t="s">
        <v>117</v>
      </c>
      <c r="BU11" s="79"/>
      <c r="BV11" s="83"/>
      <c r="BW11" s="78"/>
      <c r="BX11" s="79"/>
      <c r="BY11" s="84"/>
      <c r="BZ11" s="78"/>
      <c r="CA11" s="79"/>
      <c r="CB11" s="85"/>
      <c r="CC11" s="86"/>
      <c r="CD11" s="84"/>
      <c r="CE11" s="84"/>
      <c r="CF11" s="86"/>
      <c r="CG11" s="84"/>
      <c r="CH11" s="43"/>
      <c r="CI11" s="43"/>
      <c r="CJ11" s="43"/>
      <c r="CK11" s="43"/>
      <c r="CL11" s="43"/>
      <c r="CM11" s="87">
        <v>9</v>
      </c>
      <c r="CN11" s="87">
        <v>9</v>
      </c>
      <c r="CO11" s="87">
        <v>2</v>
      </c>
      <c r="CP11" s="87">
        <v>243</v>
      </c>
      <c r="CQ11" s="73"/>
      <c r="CR11" s="72"/>
      <c r="CS11" s="76">
        <f t="shared" si="10"/>
        <v>34.714285714285715</v>
      </c>
      <c r="CT11" s="43"/>
      <c r="CU11" s="77">
        <v>4</v>
      </c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88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</row>
    <row r="12" spans="1:158" s="46" customFormat="1" ht="13.5" customHeight="1">
      <c r="A12" s="43"/>
      <c r="B12" s="26" t="s">
        <v>114</v>
      </c>
      <c r="C12" s="141" t="s">
        <v>110</v>
      </c>
      <c r="D12" s="72">
        <f t="shared" si="0"/>
        <v>19</v>
      </c>
      <c r="E12" s="72">
        <f t="shared" si="1"/>
        <v>16</v>
      </c>
      <c r="F12" s="72">
        <f t="shared" si="2"/>
        <v>1</v>
      </c>
      <c r="G12" s="72">
        <f t="shared" si="3"/>
        <v>370</v>
      </c>
      <c r="H12" s="73">
        <f t="shared" si="4"/>
        <v>66</v>
      </c>
      <c r="I12" s="72"/>
      <c r="J12" s="74">
        <f t="shared" si="5"/>
        <v>24.666666666666668</v>
      </c>
      <c r="K12" s="72">
        <f t="shared" si="6"/>
      </c>
      <c r="L12" s="49"/>
      <c r="M12" s="75">
        <f t="shared" si="7"/>
        <v>265</v>
      </c>
      <c r="N12" s="43"/>
      <c r="O12" s="76">
        <f t="shared" si="8"/>
        <v>25.63888888888889</v>
      </c>
      <c r="P12" s="77">
        <f t="shared" si="9"/>
        <v>3</v>
      </c>
      <c r="Q12" s="49"/>
      <c r="R12" s="78">
        <v>0</v>
      </c>
      <c r="S12" s="79"/>
      <c r="T12" s="84"/>
      <c r="U12" s="78">
        <v>66</v>
      </c>
      <c r="V12" s="79"/>
      <c r="W12" s="81"/>
      <c r="X12" s="78">
        <v>12</v>
      </c>
      <c r="Y12" s="79"/>
      <c r="Z12" s="81"/>
      <c r="AA12" s="78">
        <v>20</v>
      </c>
      <c r="AB12" s="79"/>
      <c r="AC12" s="81"/>
      <c r="AD12" s="78">
        <v>24</v>
      </c>
      <c r="AE12" s="79"/>
      <c r="AF12" s="81"/>
      <c r="AG12" s="78" t="s">
        <v>117</v>
      </c>
      <c r="AH12" s="79"/>
      <c r="AI12" s="90"/>
      <c r="AJ12" s="78">
        <v>22</v>
      </c>
      <c r="AK12" s="79"/>
      <c r="AL12" s="81"/>
      <c r="AM12" s="78">
        <v>58</v>
      </c>
      <c r="AN12" s="79"/>
      <c r="AO12" s="83"/>
      <c r="AP12" s="78"/>
      <c r="AQ12" s="79"/>
      <c r="AR12" s="83"/>
      <c r="AS12" s="78">
        <v>20</v>
      </c>
      <c r="AT12" s="79"/>
      <c r="AU12" s="83"/>
      <c r="AV12" s="78">
        <v>30</v>
      </c>
      <c r="AW12" s="79"/>
      <c r="AX12" s="83"/>
      <c r="AY12" s="78">
        <v>37</v>
      </c>
      <c r="AZ12" s="79"/>
      <c r="BA12" s="83"/>
      <c r="BB12" s="78"/>
      <c r="BC12" s="79"/>
      <c r="BD12" s="83"/>
      <c r="BE12" s="78">
        <v>0</v>
      </c>
      <c r="BF12" s="79"/>
      <c r="BG12" s="83"/>
      <c r="BH12" s="78">
        <v>22</v>
      </c>
      <c r="BI12" s="79"/>
      <c r="BJ12" s="83"/>
      <c r="BK12" s="78">
        <v>0</v>
      </c>
      <c r="BL12" s="79"/>
      <c r="BM12" s="83"/>
      <c r="BN12" s="78">
        <v>0</v>
      </c>
      <c r="BO12" s="79"/>
      <c r="BP12" s="83"/>
      <c r="BQ12" s="78" t="s">
        <v>122</v>
      </c>
      <c r="BR12" s="79"/>
      <c r="BS12" s="83"/>
      <c r="BT12" s="78" t="s">
        <v>117</v>
      </c>
      <c r="BU12" s="79"/>
      <c r="BV12" s="83"/>
      <c r="BW12" s="78">
        <v>8</v>
      </c>
      <c r="BX12" s="79"/>
      <c r="BY12" s="84"/>
      <c r="BZ12" s="78">
        <v>51</v>
      </c>
      <c r="CA12" s="79" t="s">
        <v>113</v>
      </c>
      <c r="CB12" s="85"/>
      <c r="CC12" s="86"/>
      <c r="CD12" s="84"/>
      <c r="CE12" s="84"/>
      <c r="CF12" s="86"/>
      <c r="CG12" s="84"/>
      <c r="CH12" s="43"/>
      <c r="CI12" s="43"/>
      <c r="CJ12" s="43"/>
      <c r="CK12" s="43"/>
      <c r="CL12" s="43"/>
      <c r="CM12" s="87">
        <v>29</v>
      </c>
      <c r="CN12" s="87">
        <v>25</v>
      </c>
      <c r="CO12" s="87">
        <v>4</v>
      </c>
      <c r="CP12" s="87">
        <v>553</v>
      </c>
      <c r="CQ12" s="73"/>
      <c r="CR12" s="72"/>
      <c r="CS12" s="76">
        <f t="shared" si="10"/>
        <v>26.333333333333332</v>
      </c>
      <c r="CT12" s="43"/>
      <c r="CU12" s="77">
        <v>3</v>
      </c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88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</row>
    <row r="13" spans="1:158" s="46" customFormat="1" ht="13.5" customHeight="1">
      <c r="A13" s="43"/>
      <c r="B13" s="26" t="s">
        <v>332</v>
      </c>
      <c r="C13" s="141" t="s">
        <v>110</v>
      </c>
      <c r="D13" s="72">
        <f t="shared" si="0"/>
        <v>6</v>
      </c>
      <c r="E13" s="72">
        <f t="shared" si="1"/>
        <v>5</v>
      </c>
      <c r="F13" s="72">
        <f t="shared" si="2"/>
        <v>0</v>
      </c>
      <c r="G13" s="72">
        <f t="shared" si="3"/>
        <v>90</v>
      </c>
      <c r="H13" s="73">
        <f t="shared" si="4"/>
        <v>55</v>
      </c>
      <c r="I13" s="72"/>
      <c r="J13" s="74">
        <f t="shared" si="5"/>
        <v>18</v>
      </c>
      <c r="K13" s="72">
        <f t="shared" si="6"/>
      </c>
      <c r="L13" s="49"/>
      <c r="M13" s="75">
        <f t="shared" si="7"/>
        <v>55</v>
      </c>
      <c r="N13" s="43"/>
      <c r="O13" s="76">
        <f t="shared" si="8"/>
        <v>18</v>
      </c>
      <c r="P13" s="77">
        <f t="shared" si="9"/>
        <v>2</v>
      </c>
      <c r="Q13" s="43"/>
      <c r="R13" s="78"/>
      <c r="S13" s="79"/>
      <c r="T13" s="80"/>
      <c r="U13" s="78"/>
      <c r="V13" s="79"/>
      <c r="W13" s="81"/>
      <c r="X13" s="78"/>
      <c r="Y13" s="79"/>
      <c r="Z13" s="82"/>
      <c r="AA13" s="78"/>
      <c r="AB13" s="79"/>
      <c r="AC13" s="82"/>
      <c r="AD13" s="78"/>
      <c r="AE13" s="79"/>
      <c r="AF13" s="82"/>
      <c r="AG13" s="78"/>
      <c r="AH13" s="79"/>
      <c r="AI13" s="83"/>
      <c r="AJ13" s="78">
        <v>4</v>
      </c>
      <c r="AK13" s="79"/>
      <c r="AL13" s="81"/>
      <c r="AM13" s="78"/>
      <c r="AN13" s="79"/>
      <c r="AO13" s="83"/>
      <c r="AP13" s="78"/>
      <c r="AQ13" s="79"/>
      <c r="AR13" s="83"/>
      <c r="AS13" s="78"/>
      <c r="AT13" s="79"/>
      <c r="AU13" s="83"/>
      <c r="AV13" s="78"/>
      <c r="AW13" s="79"/>
      <c r="AX13" s="83"/>
      <c r="AY13" s="78">
        <v>14</v>
      </c>
      <c r="AZ13" s="79"/>
      <c r="BA13" s="83"/>
      <c r="BB13" s="78"/>
      <c r="BC13" s="79"/>
      <c r="BD13" s="83"/>
      <c r="BE13" s="78"/>
      <c r="BF13" s="79"/>
      <c r="BG13" s="83"/>
      <c r="BH13" s="78">
        <v>8</v>
      </c>
      <c r="BI13" s="79"/>
      <c r="BJ13" s="83"/>
      <c r="BK13" s="78"/>
      <c r="BL13" s="79"/>
      <c r="BM13" s="83"/>
      <c r="BN13" s="78"/>
      <c r="BO13" s="79"/>
      <c r="BP13" s="83"/>
      <c r="BQ13" s="78" t="s">
        <v>122</v>
      </c>
      <c r="BR13" s="79"/>
      <c r="BS13" s="83"/>
      <c r="BT13" s="78">
        <v>55</v>
      </c>
      <c r="BU13" s="79"/>
      <c r="BV13" s="83"/>
      <c r="BW13" s="78">
        <v>9</v>
      </c>
      <c r="BX13" s="79"/>
      <c r="BY13" s="84"/>
      <c r="BZ13" s="78"/>
      <c r="CA13" s="79"/>
      <c r="CB13" s="85"/>
      <c r="CC13" s="86"/>
      <c r="CD13" s="84"/>
      <c r="CE13" s="84"/>
      <c r="CF13" s="86"/>
      <c r="CG13" s="84"/>
      <c r="CH13" s="43"/>
      <c r="CI13" s="43"/>
      <c r="CJ13" s="43"/>
      <c r="CK13" s="43"/>
      <c r="CL13" s="43"/>
      <c r="CM13" s="87" t="s">
        <v>122</v>
      </c>
      <c r="CN13" s="87" t="s">
        <v>122</v>
      </c>
      <c r="CO13" s="87" t="s">
        <v>122</v>
      </c>
      <c r="CP13" s="87" t="s">
        <v>122</v>
      </c>
      <c r="CQ13" s="73"/>
      <c r="CR13" s="72"/>
      <c r="CS13" s="76" t="str">
        <f t="shared" si="10"/>
        <v>-</v>
      </c>
      <c r="CT13" s="43"/>
      <c r="CU13" s="91">
        <v>2</v>
      </c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88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</row>
    <row r="14" spans="1:158" s="46" customFormat="1" ht="13.5" customHeight="1">
      <c r="A14" s="43"/>
      <c r="B14" s="26" t="s">
        <v>138</v>
      </c>
      <c r="C14" s="141" t="s">
        <v>125</v>
      </c>
      <c r="D14" s="72">
        <f t="shared" si="0"/>
        <v>15</v>
      </c>
      <c r="E14" s="72">
        <f t="shared" si="1"/>
        <v>10</v>
      </c>
      <c r="F14" s="72">
        <f t="shared" si="2"/>
        <v>2</v>
      </c>
      <c r="G14" s="72">
        <f t="shared" si="3"/>
        <v>133</v>
      </c>
      <c r="H14" s="73">
        <f t="shared" si="4"/>
        <v>52</v>
      </c>
      <c r="I14" s="72"/>
      <c r="J14" s="74">
        <f t="shared" si="5"/>
        <v>16.625</v>
      </c>
      <c r="K14" s="72">
        <f t="shared" si="6"/>
      </c>
      <c r="L14" s="49"/>
      <c r="M14" s="75">
        <f t="shared" si="7"/>
        <v>77</v>
      </c>
      <c r="N14" s="89"/>
      <c r="O14" s="76">
        <f t="shared" si="8"/>
        <v>16.625</v>
      </c>
      <c r="P14" s="77">
        <f t="shared" si="9"/>
        <v>2</v>
      </c>
      <c r="Q14" s="43"/>
      <c r="R14" s="78"/>
      <c r="S14" s="79"/>
      <c r="T14" s="84"/>
      <c r="U14" s="78"/>
      <c r="V14" s="79"/>
      <c r="W14" s="81"/>
      <c r="X14" s="78"/>
      <c r="Y14" s="79"/>
      <c r="Z14" s="82"/>
      <c r="AA14" s="78"/>
      <c r="AB14" s="79"/>
      <c r="AC14" s="82"/>
      <c r="AD14" s="78" t="s">
        <v>117</v>
      </c>
      <c r="AE14" s="79"/>
      <c r="AF14" s="82"/>
      <c r="AG14" s="78" t="s">
        <v>117</v>
      </c>
      <c r="AH14" s="79"/>
      <c r="AI14" s="83"/>
      <c r="AJ14" s="78">
        <v>5</v>
      </c>
      <c r="AK14" s="79"/>
      <c r="AL14" s="81"/>
      <c r="AM14" s="78"/>
      <c r="AN14" s="79"/>
      <c r="AO14" s="83"/>
      <c r="AP14" s="78">
        <v>11</v>
      </c>
      <c r="AQ14" s="79"/>
      <c r="AR14" s="83"/>
      <c r="AS14" s="78">
        <v>13</v>
      </c>
      <c r="AT14" s="79" t="s">
        <v>113</v>
      </c>
      <c r="AU14" s="83"/>
      <c r="AV14" s="78">
        <v>5</v>
      </c>
      <c r="AW14" s="79"/>
      <c r="AX14" s="83"/>
      <c r="AY14" s="78">
        <v>14</v>
      </c>
      <c r="AZ14" s="79" t="s">
        <v>113</v>
      </c>
      <c r="BA14" s="83"/>
      <c r="BB14" s="78">
        <v>4</v>
      </c>
      <c r="BC14" s="79"/>
      <c r="BD14" s="83"/>
      <c r="BE14" s="78"/>
      <c r="BF14" s="79"/>
      <c r="BG14" s="83"/>
      <c r="BH14" s="78">
        <v>52</v>
      </c>
      <c r="BI14" s="79"/>
      <c r="BJ14" s="83"/>
      <c r="BK14" s="78">
        <v>17</v>
      </c>
      <c r="BL14" s="79"/>
      <c r="BM14" s="83"/>
      <c r="BN14" s="78" t="s">
        <v>117</v>
      </c>
      <c r="BO14" s="79"/>
      <c r="BP14" s="83"/>
      <c r="BQ14" s="78" t="s">
        <v>122</v>
      </c>
      <c r="BR14" s="79"/>
      <c r="BS14" s="83"/>
      <c r="BT14" s="78" t="s">
        <v>117</v>
      </c>
      <c r="BU14" s="79"/>
      <c r="BV14" s="83"/>
      <c r="BW14" s="78">
        <v>5</v>
      </c>
      <c r="BX14" s="79"/>
      <c r="BY14" s="84"/>
      <c r="BZ14" s="78">
        <v>7</v>
      </c>
      <c r="CA14" s="79"/>
      <c r="CB14" s="85"/>
      <c r="CC14" s="86"/>
      <c r="CD14" s="84"/>
      <c r="CE14" s="84"/>
      <c r="CF14" s="86"/>
      <c r="CG14" s="84"/>
      <c r="CH14" s="43"/>
      <c r="CI14" s="43"/>
      <c r="CJ14" s="43"/>
      <c r="CK14" s="43"/>
      <c r="CL14" s="43"/>
      <c r="CM14" s="87" t="s">
        <v>122</v>
      </c>
      <c r="CN14" s="87" t="s">
        <v>122</v>
      </c>
      <c r="CO14" s="87" t="s">
        <v>122</v>
      </c>
      <c r="CP14" s="87" t="s">
        <v>122</v>
      </c>
      <c r="CQ14" s="73"/>
      <c r="CR14" s="72"/>
      <c r="CS14" s="76" t="str">
        <f t="shared" si="10"/>
        <v>-</v>
      </c>
      <c r="CT14" s="43"/>
      <c r="CU14" s="91">
        <v>3</v>
      </c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88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</row>
    <row r="15" spans="1:158" s="46" customFormat="1" ht="13.5" customHeight="1">
      <c r="A15" s="43"/>
      <c r="B15" s="26" t="s">
        <v>120</v>
      </c>
      <c r="C15" s="141" t="s">
        <v>108</v>
      </c>
      <c r="D15" s="72">
        <f t="shared" si="0"/>
        <v>13</v>
      </c>
      <c r="E15" s="72">
        <f t="shared" si="1"/>
        <v>11</v>
      </c>
      <c r="F15" s="72">
        <f t="shared" si="2"/>
        <v>1</v>
      </c>
      <c r="G15" s="72">
        <f t="shared" si="3"/>
        <v>160</v>
      </c>
      <c r="H15" s="73">
        <f t="shared" si="4"/>
        <v>52</v>
      </c>
      <c r="I15" s="72"/>
      <c r="J15" s="74">
        <f t="shared" si="5"/>
        <v>16</v>
      </c>
      <c r="K15" s="72">
        <f t="shared" si="6"/>
      </c>
      <c r="L15" s="49"/>
      <c r="M15" s="75">
        <f t="shared" si="7"/>
        <v>90</v>
      </c>
      <c r="N15" s="43"/>
      <c r="O15" s="76">
        <f t="shared" si="8"/>
        <v>20.38888888888889</v>
      </c>
      <c r="P15" s="77">
        <f t="shared" si="9"/>
        <v>3</v>
      </c>
      <c r="Q15" s="49"/>
      <c r="R15" s="78"/>
      <c r="S15" s="79"/>
      <c r="T15" s="80"/>
      <c r="U15" s="78">
        <v>19</v>
      </c>
      <c r="V15" s="79"/>
      <c r="W15" s="81"/>
      <c r="X15" s="78">
        <v>4</v>
      </c>
      <c r="Y15" s="79" t="s">
        <v>113</v>
      </c>
      <c r="Z15" s="82"/>
      <c r="AA15" s="78" t="s">
        <v>117</v>
      </c>
      <c r="AB15" s="79"/>
      <c r="AC15" s="82"/>
      <c r="AD15" s="78">
        <v>52</v>
      </c>
      <c r="AE15" s="79"/>
      <c r="AF15" s="82"/>
      <c r="AG15" s="78">
        <v>17</v>
      </c>
      <c r="AH15" s="79"/>
      <c r="AI15" s="83"/>
      <c r="AJ15" s="78">
        <v>41</v>
      </c>
      <c r="AK15" s="79"/>
      <c r="AL15" s="81"/>
      <c r="AM15" s="78">
        <v>0</v>
      </c>
      <c r="AN15" s="79"/>
      <c r="AO15" s="83"/>
      <c r="AP15" s="78">
        <v>0</v>
      </c>
      <c r="AQ15" s="79"/>
      <c r="AR15" s="83"/>
      <c r="AS15" s="78">
        <v>1</v>
      </c>
      <c r="AT15" s="79"/>
      <c r="AU15" s="83"/>
      <c r="AV15" s="78">
        <v>5</v>
      </c>
      <c r="AW15" s="79"/>
      <c r="AX15" s="83"/>
      <c r="AY15" s="78"/>
      <c r="AZ15" s="79"/>
      <c r="BA15" s="83"/>
      <c r="BB15" s="78">
        <v>21</v>
      </c>
      <c r="BC15" s="79"/>
      <c r="BD15" s="83"/>
      <c r="BE15" s="78"/>
      <c r="BF15" s="79"/>
      <c r="BG15" s="83"/>
      <c r="BH15" s="78">
        <v>0</v>
      </c>
      <c r="BI15" s="79"/>
      <c r="BJ15" s="83"/>
      <c r="BK15" s="78"/>
      <c r="BL15" s="79"/>
      <c r="BM15" s="83"/>
      <c r="BN15" s="78"/>
      <c r="BO15" s="79"/>
      <c r="BP15" s="83"/>
      <c r="BQ15" s="78"/>
      <c r="BR15" s="79"/>
      <c r="BS15" s="83"/>
      <c r="BT15" s="78"/>
      <c r="BU15" s="79"/>
      <c r="BV15" s="83"/>
      <c r="BW15" s="78"/>
      <c r="BX15" s="79"/>
      <c r="BY15" s="84"/>
      <c r="BZ15" s="78" t="s">
        <v>117</v>
      </c>
      <c r="CA15" s="79"/>
      <c r="CB15" s="85"/>
      <c r="CC15" s="86"/>
      <c r="CD15" s="84"/>
      <c r="CE15" s="84"/>
      <c r="CF15" s="86"/>
      <c r="CG15" s="84"/>
      <c r="CH15" s="43"/>
      <c r="CI15" s="43"/>
      <c r="CJ15" s="43"/>
      <c r="CK15" s="43"/>
      <c r="CL15" s="43"/>
      <c r="CM15" s="87">
        <v>10</v>
      </c>
      <c r="CN15" s="87">
        <v>9</v>
      </c>
      <c r="CO15" s="87">
        <v>1</v>
      </c>
      <c r="CP15" s="87">
        <v>207</v>
      </c>
      <c r="CQ15" s="73"/>
      <c r="CR15" s="72"/>
      <c r="CS15" s="76">
        <f t="shared" si="10"/>
        <v>25.875</v>
      </c>
      <c r="CT15" s="43"/>
      <c r="CU15" s="77">
        <v>3</v>
      </c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88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</row>
    <row r="16" spans="1:158" s="46" customFormat="1" ht="13.5" customHeight="1">
      <c r="A16" s="43"/>
      <c r="B16" s="26" t="s">
        <v>137</v>
      </c>
      <c r="C16" s="141" t="s">
        <v>108</v>
      </c>
      <c r="D16" s="72">
        <f t="shared" si="0"/>
        <v>8</v>
      </c>
      <c r="E16" s="72">
        <f t="shared" si="1"/>
        <v>7</v>
      </c>
      <c r="F16" s="72">
        <f t="shared" si="2"/>
        <v>1</v>
      </c>
      <c r="G16" s="72">
        <f t="shared" si="3"/>
        <v>5</v>
      </c>
      <c r="H16" s="73">
        <f t="shared" si="4"/>
        <v>2</v>
      </c>
      <c r="I16" s="72"/>
      <c r="J16" s="74">
        <f t="shared" si="5"/>
        <v>0.8333333333333334</v>
      </c>
      <c r="K16" s="72">
        <f t="shared" si="6"/>
      </c>
      <c r="L16" s="49"/>
      <c r="M16" s="75">
        <f t="shared" si="7"/>
        <v>-37</v>
      </c>
      <c r="N16" s="43"/>
      <c r="O16" s="76">
        <f t="shared" si="8"/>
        <v>7.825</v>
      </c>
      <c r="P16" s="77">
        <f t="shared" si="9"/>
        <v>1</v>
      </c>
      <c r="Q16" s="49"/>
      <c r="R16" s="78"/>
      <c r="S16" s="79"/>
      <c r="T16" s="260"/>
      <c r="U16" s="78"/>
      <c r="V16" s="79"/>
      <c r="W16" s="83"/>
      <c r="X16" s="78"/>
      <c r="Y16" s="79"/>
      <c r="Z16" s="83"/>
      <c r="AA16" s="78"/>
      <c r="AB16" s="79"/>
      <c r="AC16" s="83"/>
      <c r="AD16" s="78"/>
      <c r="AE16" s="79"/>
      <c r="AF16" s="83"/>
      <c r="AG16" s="78"/>
      <c r="AH16" s="79"/>
      <c r="AI16" s="83"/>
      <c r="AJ16" s="78"/>
      <c r="AK16" s="79"/>
      <c r="AL16" s="83"/>
      <c r="AM16" s="78">
        <v>0</v>
      </c>
      <c r="AN16" s="79"/>
      <c r="AO16" s="83"/>
      <c r="AP16" s="78"/>
      <c r="AQ16" s="79"/>
      <c r="AR16" s="83"/>
      <c r="AS16" s="78"/>
      <c r="AT16" s="79"/>
      <c r="AU16" s="83"/>
      <c r="AV16" s="78">
        <v>0</v>
      </c>
      <c r="AW16" s="79"/>
      <c r="AX16" s="83"/>
      <c r="AY16" s="78"/>
      <c r="AZ16" s="79"/>
      <c r="BA16" s="83"/>
      <c r="BB16" s="78">
        <v>2</v>
      </c>
      <c r="BC16" s="79"/>
      <c r="BD16" s="83"/>
      <c r="BE16" s="78"/>
      <c r="BF16" s="79"/>
      <c r="BG16" s="83"/>
      <c r="BH16" s="78">
        <v>1</v>
      </c>
      <c r="BI16" s="79"/>
      <c r="BJ16" s="83"/>
      <c r="BK16" s="78">
        <v>0</v>
      </c>
      <c r="BL16" s="79"/>
      <c r="BM16" s="83"/>
      <c r="BN16" s="78">
        <v>0</v>
      </c>
      <c r="BO16" s="79"/>
      <c r="BP16" s="83"/>
      <c r="BQ16" s="78" t="s">
        <v>122</v>
      </c>
      <c r="BR16" s="79"/>
      <c r="BS16" s="83"/>
      <c r="BT16" s="78"/>
      <c r="BU16" s="79"/>
      <c r="BV16" s="83"/>
      <c r="BW16" s="78">
        <v>2</v>
      </c>
      <c r="BX16" s="79" t="s">
        <v>113</v>
      </c>
      <c r="BY16" s="84"/>
      <c r="BZ16" s="78"/>
      <c r="CA16" s="79"/>
      <c r="CB16" s="85"/>
      <c r="CC16" s="86"/>
      <c r="CD16" s="84"/>
      <c r="CE16" s="84"/>
      <c r="CF16" s="86"/>
      <c r="CG16" s="84"/>
      <c r="CH16" s="43"/>
      <c r="CI16" s="43"/>
      <c r="CJ16" s="43"/>
      <c r="CK16" s="43"/>
      <c r="CL16" s="43"/>
      <c r="CM16" s="87"/>
      <c r="CN16" s="87">
        <v>36</v>
      </c>
      <c r="CO16" s="87">
        <v>2</v>
      </c>
      <c r="CP16" s="87">
        <v>308</v>
      </c>
      <c r="CQ16" s="73"/>
      <c r="CR16" s="72"/>
      <c r="CS16" s="76">
        <f t="shared" si="10"/>
        <v>9.058823529411764</v>
      </c>
      <c r="CT16" s="43"/>
      <c r="CU16" s="77">
        <v>1</v>
      </c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</row>
    <row r="17" spans="1:155" s="46" customFormat="1" ht="13.5" customHeight="1">
      <c r="A17" s="43"/>
      <c r="B17" s="92"/>
      <c r="C17" s="269"/>
      <c r="D17" s="92"/>
      <c r="E17" s="92"/>
      <c r="F17" s="92"/>
      <c r="G17" s="92"/>
      <c r="H17" s="92"/>
      <c r="I17" s="92"/>
      <c r="J17" s="92"/>
      <c r="K17" s="92"/>
      <c r="L17" s="107"/>
      <c r="M17" s="92"/>
      <c r="N17" s="107"/>
      <c r="O17" s="92"/>
      <c r="P17" s="92"/>
      <c r="Q17" s="105"/>
      <c r="R17" s="92"/>
      <c r="S17" s="92"/>
      <c r="T17" s="94"/>
      <c r="U17" s="92"/>
      <c r="V17" s="92"/>
      <c r="W17" s="94"/>
      <c r="X17" s="92"/>
      <c r="Y17" s="92"/>
      <c r="Z17" s="94"/>
      <c r="AA17" s="92"/>
      <c r="AB17" s="92"/>
      <c r="AC17" s="94"/>
      <c r="AD17" s="92"/>
      <c r="AE17" s="92"/>
      <c r="AF17" s="94"/>
      <c r="AG17" s="92"/>
      <c r="AH17" s="92"/>
      <c r="AI17" s="94"/>
      <c r="AJ17" s="92"/>
      <c r="AK17" s="92"/>
      <c r="AL17" s="94"/>
      <c r="AM17" s="92"/>
      <c r="AN17" s="92"/>
      <c r="AO17" s="105"/>
      <c r="AP17" s="92"/>
      <c r="AQ17" s="92"/>
      <c r="AR17" s="105"/>
      <c r="AS17" s="92"/>
      <c r="AT17" s="92"/>
      <c r="AU17" s="43"/>
      <c r="AV17" s="92"/>
      <c r="AW17" s="92"/>
      <c r="AX17" s="43"/>
      <c r="AY17" s="92"/>
      <c r="AZ17" s="92"/>
      <c r="BA17" s="18"/>
      <c r="BB17" s="92"/>
      <c r="BC17" s="92"/>
      <c r="BD17" s="43"/>
      <c r="BE17" s="92"/>
      <c r="BF17" s="92"/>
      <c r="BG17" s="43"/>
      <c r="BH17" s="92"/>
      <c r="BI17" s="92"/>
      <c r="BJ17" s="43"/>
      <c r="BK17" s="92"/>
      <c r="BL17" s="92"/>
      <c r="BM17" s="43"/>
      <c r="BN17" s="92"/>
      <c r="BO17" s="92"/>
      <c r="BP17" s="43"/>
      <c r="BQ17" s="92"/>
      <c r="BR17" s="92"/>
      <c r="BS17" s="43"/>
      <c r="BT17" s="92"/>
      <c r="BU17" s="92"/>
      <c r="BV17" s="43"/>
      <c r="BW17" s="92"/>
      <c r="BX17" s="92"/>
      <c r="BY17" s="43"/>
      <c r="BZ17" s="92"/>
      <c r="CA17" s="92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96"/>
      <c r="CN17" s="96"/>
      <c r="CO17" s="96"/>
      <c r="CP17" s="96"/>
      <c r="CQ17" s="96"/>
      <c r="CR17" s="96"/>
      <c r="CS17" s="96"/>
      <c r="CT17" s="43"/>
      <c r="CU17" s="96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</row>
    <row r="18" spans="1:154" s="46" customFormat="1" ht="13.5" customHeight="1">
      <c r="A18" s="43"/>
      <c r="B18" s="109"/>
      <c r="C18" s="270"/>
      <c r="D18" s="94"/>
      <c r="E18" s="94"/>
      <c r="F18" s="94"/>
      <c r="G18" s="94"/>
      <c r="H18" s="94"/>
      <c r="I18" s="94"/>
      <c r="J18" s="94"/>
      <c r="K18" s="94"/>
      <c r="L18" s="49"/>
      <c r="M18" s="57" t="s">
        <v>93</v>
      </c>
      <c r="N18" s="119"/>
      <c r="O18" s="314" t="s">
        <v>92</v>
      </c>
      <c r="P18" s="315"/>
      <c r="Q18" s="49"/>
      <c r="R18" s="18"/>
      <c r="S18" s="98"/>
      <c r="T18" s="98"/>
      <c r="U18" s="18"/>
      <c r="V18" s="98"/>
      <c r="W18" s="98"/>
      <c r="X18" s="18"/>
      <c r="Y18" s="98"/>
      <c r="Z18" s="98"/>
      <c r="AA18" s="18"/>
      <c r="AB18" s="98"/>
      <c r="AC18" s="98"/>
      <c r="AD18" s="18"/>
      <c r="AE18" s="98"/>
      <c r="AF18" s="98"/>
      <c r="AG18" s="18"/>
      <c r="AH18" s="98"/>
      <c r="AI18" s="98"/>
      <c r="AJ18" s="18"/>
      <c r="AK18" s="98"/>
      <c r="AL18" s="98"/>
      <c r="AM18" s="18"/>
      <c r="AN18" s="98"/>
      <c r="AO18" s="98"/>
      <c r="AP18" s="18"/>
      <c r="AQ18" s="98"/>
      <c r="AR18" s="98"/>
      <c r="AS18" s="18"/>
      <c r="AT18" s="98"/>
      <c r="AU18" s="98"/>
      <c r="AV18" s="18"/>
      <c r="AW18" s="98"/>
      <c r="AX18" s="98"/>
      <c r="AY18" s="18"/>
      <c r="AZ18" s="98"/>
      <c r="BA18" s="98"/>
      <c r="BB18" s="18"/>
      <c r="BC18" s="98"/>
      <c r="BD18" s="98"/>
      <c r="BE18" s="18"/>
      <c r="BF18" s="98"/>
      <c r="BG18" s="98"/>
      <c r="BH18" s="18"/>
      <c r="BI18" s="98"/>
      <c r="BJ18" s="98"/>
      <c r="BK18" s="18"/>
      <c r="BL18" s="98"/>
      <c r="BM18" s="98"/>
      <c r="BN18" s="18"/>
      <c r="BO18" s="98"/>
      <c r="BP18" s="43"/>
      <c r="BQ18" s="18"/>
      <c r="BR18" s="98"/>
      <c r="BS18" s="18"/>
      <c r="BT18" s="18"/>
      <c r="BU18" s="98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18"/>
      <c r="CJ18" s="18"/>
      <c r="CK18" s="18"/>
      <c r="CL18" s="43"/>
      <c r="CM18" s="18"/>
      <c r="CN18" s="316" t="s">
        <v>94</v>
      </c>
      <c r="CO18" s="317"/>
      <c r="CP18" s="317"/>
      <c r="CQ18" s="317"/>
      <c r="CR18" s="317"/>
      <c r="CS18" s="318"/>
      <c r="CT18" s="119" t="s">
        <v>95</v>
      </c>
      <c r="CU18" s="58" t="s">
        <v>96</v>
      </c>
      <c r="CV18" s="43"/>
      <c r="CW18" s="18"/>
      <c r="CX18" s="18"/>
      <c r="CY18" s="18"/>
      <c r="CZ18" s="18"/>
      <c r="DA18" s="43"/>
      <c r="DB18" s="18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</row>
    <row r="19" spans="1:154" s="46" customFormat="1" ht="13.5" customHeight="1">
      <c r="A19" s="43"/>
      <c r="B19" s="60" t="s">
        <v>136</v>
      </c>
      <c r="C19" s="271"/>
      <c r="D19" s="61" t="s">
        <v>98</v>
      </c>
      <c r="E19" s="62" t="s">
        <v>99</v>
      </c>
      <c r="F19" s="62" t="s">
        <v>100</v>
      </c>
      <c r="G19" s="62" t="s">
        <v>101</v>
      </c>
      <c r="H19" s="63" t="s">
        <v>102</v>
      </c>
      <c r="I19" s="64"/>
      <c r="J19" s="63" t="s">
        <v>103</v>
      </c>
      <c r="K19" s="64"/>
      <c r="L19" s="49"/>
      <c r="M19" s="65" t="s">
        <v>104</v>
      </c>
      <c r="N19" s="119"/>
      <c r="O19" s="62" t="s">
        <v>103</v>
      </c>
      <c r="P19" s="110" t="s">
        <v>105</v>
      </c>
      <c r="Q19" s="49"/>
      <c r="R19" s="111"/>
      <c r="S19" s="112"/>
      <c r="T19" s="18"/>
      <c r="U19" s="111"/>
      <c r="V19" s="112"/>
      <c r="W19" s="18"/>
      <c r="X19" s="111"/>
      <c r="Y19" s="112"/>
      <c r="Z19" s="18"/>
      <c r="AA19" s="111"/>
      <c r="AB19" s="112"/>
      <c r="AC19" s="18"/>
      <c r="AD19" s="111"/>
      <c r="AE19" s="112"/>
      <c r="AF19" s="18"/>
      <c r="AG19" s="111"/>
      <c r="AH19" s="112"/>
      <c r="AI19" s="18"/>
      <c r="AJ19" s="111"/>
      <c r="AK19" s="112"/>
      <c r="AL19" s="18"/>
      <c r="AM19" s="111"/>
      <c r="AN19" s="112"/>
      <c r="AO19" s="18"/>
      <c r="AP19" s="111"/>
      <c r="AQ19" s="112"/>
      <c r="AR19" s="18"/>
      <c r="AS19" s="111"/>
      <c r="AT19" s="112"/>
      <c r="AU19" s="18"/>
      <c r="AV19" s="111"/>
      <c r="AW19" s="112"/>
      <c r="AX19" s="18"/>
      <c r="AY19" s="111"/>
      <c r="AZ19" s="112"/>
      <c r="BA19" s="18"/>
      <c r="BB19" s="111"/>
      <c r="BC19" s="112"/>
      <c r="BD19" s="18"/>
      <c r="BE19" s="111"/>
      <c r="BF19" s="112"/>
      <c r="BG19" s="18"/>
      <c r="BH19" s="111"/>
      <c r="BI19" s="112"/>
      <c r="BJ19" s="18"/>
      <c r="BK19" s="111"/>
      <c r="BL19" s="112"/>
      <c r="BM19" s="18"/>
      <c r="BN19" s="111"/>
      <c r="BO19" s="112"/>
      <c r="BP19" s="43"/>
      <c r="BQ19" s="111"/>
      <c r="BR19" s="112"/>
      <c r="BS19" s="18"/>
      <c r="BT19" s="111"/>
      <c r="BU19" s="112"/>
      <c r="BV19" s="43"/>
      <c r="BW19" s="111"/>
      <c r="BX19" s="112"/>
      <c r="BY19" s="43"/>
      <c r="BZ19" s="111"/>
      <c r="CA19" s="112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62" t="s">
        <v>98</v>
      </c>
      <c r="CN19" s="62" t="s">
        <v>99</v>
      </c>
      <c r="CO19" s="62" t="s">
        <v>100</v>
      </c>
      <c r="CP19" s="62" t="s">
        <v>101</v>
      </c>
      <c r="CQ19" s="63" t="s">
        <v>102</v>
      </c>
      <c r="CR19" s="64"/>
      <c r="CS19" s="62" t="s">
        <v>103</v>
      </c>
      <c r="CT19" s="119" t="s">
        <v>95</v>
      </c>
      <c r="CU19" s="66" t="s">
        <v>106</v>
      </c>
      <c r="CV19" s="43" t="s">
        <v>95</v>
      </c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</row>
    <row r="20" spans="1:158" s="46" customFormat="1" ht="13.5" customHeight="1">
      <c r="A20" s="43"/>
      <c r="B20" s="26" t="s">
        <v>112</v>
      </c>
      <c r="C20" s="141" t="s">
        <v>110</v>
      </c>
      <c r="D20" s="72">
        <f aca="true" t="shared" si="11" ref="D20:D42">COUNTA(R20,U20,X20,AA20,AD20,AG20,AJ20,AM20,AP20,AS20,AV20,AY20,BB20,BE20,BH20,BK20,BN20,BQ20,BT20,BW20,BZ20,CC20,CF20)</f>
        <v>4</v>
      </c>
      <c r="E20" s="72">
        <f aca="true" t="shared" si="12" ref="E20:E42">IF(COUNT(R20,U20,X20,AA20,AD20,AG20,AJ20,AM20,AP20,AS20,AV20,AY20,BB20,BE20,BH20,BK20,BN20,BQ20,BT20,BW20,BZ20,CC20,CF20)=0,"-",COUNT(R20,U20,X20,AA20,AD20,AG20,AJ20,AM20,AP20,AS20,AV20,AY20,BB20,BE20,BH20,BK20,BN20,BQ20,BT20,BW20,BZ20,CC20,CB))</f>
        <v>4</v>
      </c>
      <c r="F20" s="72">
        <f aca="true" t="shared" si="13" ref="F20:F42">IF(E20="-","-",COUNTA(S20,V20,Y20,AB20,AE20,AH20,AK20,AN20,AQ20,AT20,AW20,AZ20,BC20,BF20,BI20,BL20,BO20,BR20,BU20,BX20,CA20,CD20,CG20))</f>
        <v>2</v>
      </c>
      <c r="G20" s="72">
        <f aca="true" t="shared" si="14" ref="G20:G42">IF(E20="-","-",SUM(R20:CG20))</f>
        <v>84</v>
      </c>
      <c r="H20" s="73">
        <f aca="true" t="shared" si="15" ref="H20:H42">IF(E20="-","-",MAX(R20:CH20))</f>
        <v>36</v>
      </c>
      <c r="I20" s="72"/>
      <c r="J20" s="74">
        <f aca="true" t="shared" si="16" ref="J20:J42">IF(E20="-","-",IF(E20-F20=0,G20,G20/(E20-F20)))</f>
        <v>42</v>
      </c>
      <c r="K20" s="72">
        <f aca="true" t="shared" si="17" ref="K20:K42">IF(E20=0,"",IF(E20-F20=0,"*",""))</f>
      </c>
      <c r="L20" s="49"/>
      <c r="M20" s="75">
        <f aca="true" t="shared" si="18" ref="M20:M42">IF(E20="-","-",G20-((E20-F20)*7))</f>
        <v>70</v>
      </c>
      <c r="N20" s="43"/>
      <c r="O20" s="76">
        <f>IF(CN20="-",IF(E20="-","-",IF(E20-F20=0,G20,G20/(E20-F20))),IF(E20="-",IF(CN20-CO20=0,"-",CP20/(CN20-CO20)),(CP20+G20)/IF(CN20-CO20+E20-F20=0,1,CN20-CO20+E20-F20)))</f>
        <v>25</v>
      </c>
      <c r="P20" s="77">
        <f>IF(CN20="-",IF(E20="-",CU20,IF((E20-F20)&lt;5,CU20,IF(O20&gt;=40,5,IF(O20&gt;=30,4,IF(O20&gt;=20,3,IF(O20&gt;=10,2,1)))))),IF(E20="-",IF((CN20-CO20)&lt;5,CU20,IF(O20&gt;=40,5,IF(O20&gt;=30,4,IF(O20&gt;=20,3,IF(O20&gt;=10,2,1))))),IF((CN20+E20-CO20-F20)&lt;5,CU20,IF(O20&gt;=40,5,IF(O20&gt;=30,4,IF(O20&gt;=20,3,IF(O20&gt;=10,2,1)))))))</f>
        <v>3</v>
      </c>
      <c r="Q20" s="49"/>
      <c r="R20" s="78">
        <v>36</v>
      </c>
      <c r="S20" s="79"/>
      <c r="T20" s="80"/>
      <c r="U20" s="78"/>
      <c r="V20" s="79"/>
      <c r="W20" s="81"/>
      <c r="X20" s="78">
        <v>28</v>
      </c>
      <c r="Y20" s="79" t="s">
        <v>113</v>
      </c>
      <c r="Z20" s="82"/>
      <c r="AA20" s="78"/>
      <c r="AB20" s="79"/>
      <c r="AC20" s="82"/>
      <c r="AD20" s="78">
        <v>10</v>
      </c>
      <c r="AE20" s="79" t="s">
        <v>113</v>
      </c>
      <c r="AF20" s="82"/>
      <c r="AG20" s="78"/>
      <c r="AH20" s="79"/>
      <c r="AI20" s="83"/>
      <c r="AJ20" s="78"/>
      <c r="AK20" s="79"/>
      <c r="AL20" s="81"/>
      <c r="AM20" s="78">
        <v>10</v>
      </c>
      <c r="AN20" s="79"/>
      <c r="AO20" s="83"/>
      <c r="AP20" s="78"/>
      <c r="AQ20" s="79"/>
      <c r="AR20" s="83"/>
      <c r="AS20" s="78"/>
      <c r="AT20" s="79"/>
      <c r="AU20" s="83"/>
      <c r="AV20" s="78"/>
      <c r="AW20" s="79"/>
      <c r="AX20" s="83"/>
      <c r="AY20" s="78"/>
      <c r="AZ20" s="79"/>
      <c r="BA20" s="83"/>
      <c r="BB20" s="78"/>
      <c r="BC20" s="79"/>
      <c r="BD20" s="83"/>
      <c r="BE20" s="78"/>
      <c r="BF20" s="79"/>
      <c r="BG20" s="83"/>
      <c r="BH20" s="78"/>
      <c r="BI20" s="79"/>
      <c r="BJ20" s="83"/>
      <c r="BK20" s="78"/>
      <c r="BL20" s="79"/>
      <c r="BM20" s="83"/>
      <c r="BN20" s="78"/>
      <c r="BO20" s="79"/>
      <c r="BP20" s="83"/>
      <c r="BQ20" s="78"/>
      <c r="BR20" s="79"/>
      <c r="BS20" s="83"/>
      <c r="BT20" s="78"/>
      <c r="BU20" s="79"/>
      <c r="BV20" s="83"/>
      <c r="BW20" s="78"/>
      <c r="BX20" s="79"/>
      <c r="BY20" s="84"/>
      <c r="BZ20" s="78"/>
      <c r="CA20" s="79"/>
      <c r="CB20" s="85"/>
      <c r="CC20" s="86"/>
      <c r="CD20" s="84"/>
      <c r="CE20" s="84"/>
      <c r="CF20" s="86"/>
      <c r="CG20" s="84"/>
      <c r="CH20" s="43"/>
      <c r="CI20" s="43"/>
      <c r="CJ20" s="43"/>
      <c r="CK20" s="43"/>
      <c r="CL20" s="43"/>
      <c r="CM20" s="87">
        <v>9</v>
      </c>
      <c r="CN20" s="87">
        <v>8</v>
      </c>
      <c r="CO20" s="87">
        <v>1</v>
      </c>
      <c r="CP20" s="87">
        <v>141</v>
      </c>
      <c r="CQ20" s="73"/>
      <c r="CR20" s="72"/>
      <c r="CS20" s="76">
        <f>IF(CN20="-","-",IF(CN20-CO20=0,CP20,CP20/(CN20-CO20)))</f>
        <v>20.142857142857142</v>
      </c>
      <c r="CT20" s="43"/>
      <c r="CU20" s="77">
        <v>3</v>
      </c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88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</row>
    <row r="21" spans="1:158" s="46" customFormat="1" ht="13.5" customHeight="1">
      <c r="A21" s="43"/>
      <c r="B21" s="26" t="s">
        <v>176</v>
      </c>
      <c r="C21" s="141" t="s">
        <v>119</v>
      </c>
      <c r="D21" s="72">
        <f t="shared" si="11"/>
        <v>1</v>
      </c>
      <c r="E21" s="72">
        <f t="shared" si="12"/>
        <v>1</v>
      </c>
      <c r="F21" s="72">
        <f t="shared" si="13"/>
        <v>0</v>
      </c>
      <c r="G21" s="72">
        <f t="shared" si="14"/>
        <v>35</v>
      </c>
      <c r="H21" s="73">
        <f t="shared" si="15"/>
        <v>35</v>
      </c>
      <c r="I21" s="72"/>
      <c r="J21" s="74">
        <f t="shared" si="16"/>
        <v>35</v>
      </c>
      <c r="K21" s="72">
        <f t="shared" si="17"/>
      </c>
      <c r="L21" s="49"/>
      <c r="M21" s="75">
        <f t="shared" si="18"/>
        <v>28</v>
      </c>
      <c r="N21" s="89"/>
      <c r="O21" s="76" t="s">
        <v>122</v>
      </c>
      <c r="P21" s="76" t="s">
        <v>122</v>
      </c>
      <c r="Q21" s="49"/>
      <c r="R21" s="78"/>
      <c r="S21" s="79"/>
      <c r="T21" s="83"/>
      <c r="U21" s="78"/>
      <c r="V21" s="79"/>
      <c r="W21" s="83"/>
      <c r="X21" s="78"/>
      <c r="Y21" s="79"/>
      <c r="Z21" s="83"/>
      <c r="AA21" s="78"/>
      <c r="AB21" s="79"/>
      <c r="AC21" s="83"/>
      <c r="AD21" s="78"/>
      <c r="AE21" s="79"/>
      <c r="AF21" s="83"/>
      <c r="AG21" s="78"/>
      <c r="AH21" s="79"/>
      <c r="AI21" s="83"/>
      <c r="AJ21" s="78"/>
      <c r="AK21" s="79"/>
      <c r="AL21" s="83"/>
      <c r="AM21" s="78"/>
      <c r="AN21" s="79"/>
      <c r="AO21" s="83"/>
      <c r="AP21" s="78">
        <v>35</v>
      </c>
      <c r="AQ21" s="79"/>
      <c r="AR21" s="83"/>
      <c r="AS21" s="78"/>
      <c r="AT21" s="79"/>
      <c r="AU21" s="83"/>
      <c r="AV21" s="78"/>
      <c r="AW21" s="79"/>
      <c r="AX21" s="83"/>
      <c r="AY21" s="78"/>
      <c r="AZ21" s="79"/>
      <c r="BA21" s="83"/>
      <c r="BB21" s="78"/>
      <c r="BC21" s="79"/>
      <c r="BD21" s="83"/>
      <c r="BE21" s="78"/>
      <c r="BF21" s="79"/>
      <c r="BG21" s="83"/>
      <c r="BH21" s="78"/>
      <c r="BI21" s="79"/>
      <c r="BJ21" s="83"/>
      <c r="BK21" s="78"/>
      <c r="BL21" s="79"/>
      <c r="BM21" s="83"/>
      <c r="BN21" s="78"/>
      <c r="BO21" s="79"/>
      <c r="BP21" s="83"/>
      <c r="BQ21" s="78"/>
      <c r="BR21" s="79"/>
      <c r="BS21" s="83"/>
      <c r="BT21" s="78"/>
      <c r="BU21" s="79"/>
      <c r="BV21" s="83"/>
      <c r="BW21" s="78"/>
      <c r="BX21" s="79"/>
      <c r="BY21" s="84"/>
      <c r="BZ21" s="78"/>
      <c r="CA21" s="79"/>
      <c r="CB21" s="85"/>
      <c r="CC21" s="86"/>
      <c r="CD21" s="84"/>
      <c r="CE21" s="84"/>
      <c r="CF21" s="86"/>
      <c r="CG21" s="84"/>
      <c r="CH21" s="43"/>
      <c r="CI21" s="43"/>
      <c r="CJ21" s="43"/>
      <c r="CK21" s="43"/>
      <c r="CL21" s="43"/>
      <c r="CM21" s="87"/>
      <c r="CN21" s="87"/>
      <c r="CO21" s="87"/>
      <c r="CP21" s="87"/>
      <c r="CQ21" s="73"/>
      <c r="CR21" s="72"/>
      <c r="CS21" s="76"/>
      <c r="CT21" s="43"/>
      <c r="CU21" s="77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</row>
    <row r="22" spans="1:158" s="46" customFormat="1" ht="13.5" customHeight="1">
      <c r="A22" s="43"/>
      <c r="B22" s="26" t="s">
        <v>126</v>
      </c>
      <c r="C22" s="141" t="s">
        <v>119</v>
      </c>
      <c r="D22" s="72">
        <f t="shared" si="11"/>
        <v>21</v>
      </c>
      <c r="E22" s="72">
        <f t="shared" si="12"/>
        <v>8</v>
      </c>
      <c r="F22" s="72">
        <f t="shared" si="13"/>
        <v>5</v>
      </c>
      <c r="G22" s="72">
        <f t="shared" si="14"/>
        <v>83</v>
      </c>
      <c r="H22" s="73">
        <f t="shared" si="15"/>
        <v>49</v>
      </c>
      <c r="I22" s="72"/>
      <c r="J22" s="74">
        <f t="shared" si="16"/>
        <v>27.666666666666668</v>
      </c>
      <c r="K22" s="72">
        <f t="shared" si="17"/>
      </c>
      <c r="L22" s="49"/>
      <c r="M22" s="75">
        <f t="shared" si="18"/>
        <v>62</v>
      </c>
      <c r="N22" s="89"/>
      <c r="O22" s="76">
        <f>IF(CN22="-",IF(E22="-","-",IF(E22-F22=0,G22,G22/(E22-F22))),IF(E22="-",IF(CN22-CO22=0,"-",CP22/(CN22-CO22)),(CP22+G22)/IF(CN22-CO22+E22-F22=0,1,CN22-CO22+E22-F22)))</f>
        <v>18.067226890756302</v>
      </c>
      <c r="P22" s="77">
        <f>IF(CN22="-",IF(E22="-",CU22,IF((E22-F22)&lt;5,CU22,IF(O22&gt;=40,5,IF(O22&gt;=30,4,IF(O22&gt;=20,3,IF(O22&gt;=10,2,1)))))),IF(E22="-",IF((CN22-CO22)&lt;5,CU22,IF(O22&gt;=40,5,IF(O22&gt;=30,4,IF(O22&gt;=20,3,IF(O22&gt;=10,2,1))))),IF((CN22+E22-CO22-F22)&lt;5,CU22,IF(O22&gt;=40,5,IF(O22&gt;=30,4,IF(O22&gt;=20,3,IF(O22&gt;=10,2,1)))))))</f>
        <v>2</v>
      </c>
      <c r="Q22" s="43"/>
      <c r="R22" s="78" t="s">
        <v>117</v>
      </c>
      <c r="S22" s="79"/>
      <c r="T22" s="80"/>
      <c r="U22" s="78" t="s">
        <v>117</v>
      </c>
      <c r="V22" s="79"/>
      <c r="W22" s="81"/>
      <c r="X22" s="78" t="s">
        <v>117</v>
      </c>
      <c r="Y22" s="79"/>
      <c r="Z22" s="82"/>
      <c r="AA22" s="78" t="s">
        <v>117</v>
      </c>
      <c r="AB22" s="79"/>
      <c r="AC22" s="82"/>
      <c r="AD22" s="78" t="s">
        <v>117</v>
      </c>
      <c r="AE22" s="79"/>
      <c r="AF22" s="82"/>
      <c r="AG22" s="78" t="s">
        <v>117</v>
      </c>
      <c r="AH22" s="79"/>
      <c r="AI22" s="83"/>
      <c r="AJ22" s="78">
        <v>2</v>
      </c>
      <c r="AK22" s="79" t="s">
        <v>113</v>
      </c>
      <c r="AL22" s="81"/>
      <c r="AM22" s="78">
        <v>49</v>
      </c>
      <c r="AN22" s="79"/>
      <c r="AO22" s="83"/>
      <c r="AP22" s="78" t="s">
        <v>117</v>
      </c>
      <c r="AQ22" s="79"/>
      <c r="AR22" s="83"/>
      <c r="AS22" s="78">
        <v>6</v>
      </c>
      <c r="AT22" s="79" t="s">
        <v>113</v>
      </c>
      <c r="AU22" s="83"/>
      <c r="AV22" s="78" t="s">
        <v>117</v>
      </c>
      <c r="AW22" s="79"/>
      <c r="AX22" s="83"/>
      <c r="AY22" s="78" t="s">
        <v>117</v>
      </c>
      <c r="AZ22" s="79"/>
      <c r="BA22" s="83"/>
      <c r="BB22" s="78">
        <v>7</v>
      </c>
      <c r="BC22" s="79" t="s">
        <v>113</v>
      </c>
      <c r="BD22" s="83"/>
      <c r="BE22" s="78">
        <v>1</v>
      </c>
      <c r="BF22" s="79" t="s">
        <v>113</v>
      </c>
      <c r="BG22" s="83"/>
      <c r="BH22" s="78">
        <v>12</v>
      </c>
      <c r="BI22" s="79" t="s">
        <v>113</v>
      </c>
      <c r="BJ22" s="83"/>
      <c r="BK22" s="78">
        <v>5</v>
      </c>
      <c r="BL22" s="79"/>
      <c r="BM22" s="83"/>
      <c r="BN22" s="78" t="s">
        <v>117</v>
      </c>
      <c r="BO22" s="79"/>
      <c r="BP22" s="83"/>
      <c r="BQ22" s="78" t="s">
        <v>122</v>
      </c>
      <c r="BR22" s="79"/>
      <c r="BS22" s="83"/>
      <c r="BT22" s="78" t="s">
        <v>117</v>
      </c>
      <c r="BU22" s="79"/>
      <c r="BV22" s="83"/>
      <c r="BW22" s="78">
        <v>1</v>
      </c>
      <c r="BX22" s="79"/>
      <c r="BY22" s="84"/>
      <c r="BZ22" s="78" t="s">
        <v>117</v>
      </c>
      <c r="CA22" s="79"/>
      <c r="CB22" s="85"/>
      <c r="CC22" s="86"/>
      <c r="CD22" s="84"/>
      <c r="CE22" s="84"/>
      <c r="CF22" s="86"/>
      <c r="CG22" s="84"/>
      <c r="CH22" s="43"/>
      <c r="CI22" s="43"/>
      <c r="CJ22" s="43"/>
      <c r="CK22" s="43"/>
      <c r="CL22" s="43"/>
      <c r="CM22" s="87">
        <v>195</v>
      </c>
      <c r="CN22" s="87">
        <v>146</v>
      </c>
      <c r="CO22" s="87">
        <v>30</v>
      </c>
      <c r="CP22" s="87">
        <v>2067</v>
      </c>
      <c r="CQ22" s="73"/>
      <c r="CR22" s="72"/>
      <c r="CS22" s="76">
        <f>IF(CN22="-","-",IF(CN22-CO22=0,CP22,CP22/(CN22-CO22)))</f>
        <v>17.81896551724138</v>
      </c>
      <c r="CT22" s="43"/>
      <c r="CU22" s="77">
        <v>2</v>
      </c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88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</row>
    <row r="23" spans="1:158" s="46" customFormat="1" ht="13.5" customHeight="1">
      <c r="A23" s="43"/>
      <c r="B23" s="26" t="s">
        <v>184</v>
      </c>
      <c r="C23" s="141" t="s">
        <v>108</v>
      </c>
      <c r="D23" s="72">
        <f t="shared" si="11"/>
        <v>1</v>
      </c>
      <c r="E23" s="72">
        <f t="shared" si="12"/>
        <v>1</v>
      </c>
      <c r="F23" s="72">
        <f t="shared" si="13"/>
        <v>1</v>
      </c>
      <c r="G23" s="72">
        <f t="shared" si="14"/>
        <v>20</v>
      </c>
      <c r="H23" s="73">
        <f t="shared" si="15"/>
        <v>20</v>
      </c>
      <c r="I23" s="72"/>
      <c r="J23" s="74">
        <f t="shared" si="16"/>
        <v>20</v>
      </c>
      <c r="K23" s="72" t="str">
        <f t="shared" si="17"/>
        <v>*</v>
      </c>
      <c r="L23" s="49"/>
      <c r="M23" s="75">
        <f t="shared" si="18"/>
        <v>20</v>
      </c>
      <c r="N23" s="43"/>
      <c r="O23" s="76"/>
      <c r="P23" s="76"/>
      <c r="Q23" s="49"/>
      <c r="R23" s="78"/>
      <c r="S23" s="79"/>
      <c r="T23" s="84"/>
      <c r="U23" s="78"/>
      <c r="V23" s="79"/>
      <c r="W23" s="81"/>
      <c r="X23" s="78"/>
      <c r="Y23" s="79"/>
      <c r="Z23" s="82"/>
      <c r="AA23" s="78"/>
      <c r="AB23" s="79"/>
      <c r="AC23" s="82"/>
      <c r="AD23" s="78"/>
      <c r="AE23" s="79"/>
      <c r="AF23" s="82"/>
      <c r="AG23" s="78"/>
      <c r="AH23" s="79"/>
      <c r="AI23" s="83"/>
      <c r="AJ23" s="78"/>
      <c r="AK23" s="79"/>
      <c r="AL23" s="81"/>
      <c r="AM23" s="78"/>
      <c r="AN23" s="79"/>
      <c r="AO23" s="83"/>
      <c r="AP23" s="78"/>
      <c r="AQ23" s="79"/>
      <c r="AR23" s="83"/>
      <c r="AS23" s="78"/>
      <c r="AT23" s="79"/>
      <c r="AU23" s="83"/>
      <c r="AV23" s="78"/>
      <c r="AW23" s="79"/>
      <c r="AX23" s="83"/>
      <c r="AY23" s="78"/>
      <c r="AZ23" s="79"/>
      <c r="BA23" s="83"/>
      <c r="BB23" s="78"/>
      <c r="BC23" s="79"/>
      <c r="BD23" s="83"/>
      <c r="BE23" s="78"/>
      <c r="BF23" s="79"/>
      <c r="BG23" s="83"/>
      <c r="BH23" s="78"/>
      <c r="BI23" s="79"/>
      <c r="BJ23" s="83"/>
      <c r="BK23" s="78"/>
      <c r="BL23" s="79"/>
      <c r="BM23" s="83"/>
      <c r="BN23" s="78">
        <v>20</v>
      </c>
      <c r="BO23" s="79" t="s">
        <v>113</v>
      </c>
      <c r="BP23" s="83"/>
      <c r="BQ23" s="78"/>
      <c r="BR23" s="79"/>
      <c r="BS23" s="83"/>
      <c r="BT23" s="78"/>
      <c r="BU23" s="79"/>
      <c r="BV23" s="83"/>
      <c r="BW23" s="78"/>
      <c r="BX23" s="79"/>
      <c r="BY23" s="84"/>
      <c r="BZ23" s="78"/>
      <c r="CA23" s="79"/>
      <c r="CB23" s="85"/>
      <c r="CC23" s="86"/>
      <c r="CD23" s="84"/>
      <c r="CE23" s="84"/>
      <c r="CF23" s="86"/>
      <c r="CG23" s="84"/>
      <c r="CH23" s="43"/>
      <c r="CI23" s="43"/>
      <c r="CJ23" s="43"/>
      <c r="CK23" s="43"/>
      <c r="CL23" s="43"/>
      <c r="CM23" s="87"/>
      <c r="CN23" s="87"/>
      <c r="CO23" s="87"/>
      <c r="CP23" s="87"/>
      <c r="CQ23" s="73"/>
      <c r="CR23" s="72"/>
      <c r="CS23" s="76"/>
      <c r="CT23" s="43"/>
      <c r="CU23" s="91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88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</row>
    <row r="24" spans="1:158" s="46" customFormat="1" ht="13.5" customHeight="1">
      <c r="A24" s="43"/>
      <c r="B24" s="26" t="s">
        <v>139</v>
      </c>
      <c r="C24" s="141" t="s">
        <v>125</v>
      </c>
      <c r="D24" s="72">
        <f t="shared" si="11"/>
        <v>6</v>
      </c>
      <c r="E24" s="72">
        <f t="shared" si="12"/>
        <v>5</v>
      </c>
      <c r="F24" s="72">
        <f t="shared" si="13"/>
        <v>1</v>
      </c>
      <c r="G24" s="72">
        <f t="shared" si="14"/>
        <v>71</v>
      </c>
      <c r="H24" s="73">
        <f t="shared" si="15"/>
        <v>45</v>
      </c>
      <c r="I24" s="72"/>
      <c r="J24" s="74">
        <f t="shared" si="16"/>
        <v>17.75</v>
      </c>
      <c r="K24" s="72">
        <f t="shared" si="17"/>
      </c>
      <c r="L24" s="49"/>
      <c r="M24" s="75">
        <f t="shared" si="18"/>
        <v>43</v>
      </c>
      <c r="N24" s="43"/>
      <c r="O24" s="76">
        <f>IF(CN24="-",IF(E24="-","-",IF(E24-F24=0,G24,G24/(E24-F24))),IF(E24="-",IF(CN24-CO24=0,"-",CP24/(CN24-CO24)),(CP24+G24)/IF(CN24-CO24+E24-F24=0,1,CN24-CO24+E24-F24)))</f>
        <v>43.94736842105263</v>
      </c>
      <c r="P24" s="77">
        <f>IF(CN24="-",IF(E24="-",CU24,IF((E24-F24)&lt;5,CU24,IF(O24&gt;=40,5,IF(O24&gt;=30,4,IF(O24&gt;=20,3,IF(O24&gt;=10,2,1)))))),IF(E24="-",IF((CN24-CO24)&lt;5,CU24,IF(O24&gt;=40,5,IF(O24&gt;=30,4,IF(O24&gt;=20,3,IF(O24&gt;=10,2,1))))),IF((CN24+E24-CO24-F24)&lt;5,CU24,IF(O24&gt;=40,5,IF(O24&gt;=30,4,IF(O24&gt;=20,3,IF(O24&gt;=10,2,1)))))))</f>
        <v>5</v>
      </c>
      <c r="Q24" s="43"/>
      <c r="R24" s="78"/>
      <c r="S24" s="79"/>
      <c r="T24" s="84"/>
      <c r="U24" s="78"/>
      <c r="V24" s="79"/>
      <c r="W24" s="81"/>
      <c r="X24" s="78"/>
      <c r="Y24" s="79"/>
      <c r="Z24" s="82"/>
      <c r="AA24" s="78"/>
      <c r="AB24" s="79"/>
      <c r="AC24" s="82"/>
      <c r="AD24" s="78"/>
      <c r="AE24" s="79"/>
      <c r="AF24" s="82"/>
      <c r="AG24" s="78"/>
      <c r="AH24" s="79"/>
      <c r="AI24" s="83"/>
      <c r="AJ24" s="78"/>
      <c r="AK24" s="79"/>
      <c r="AL24" s="81"/>
      <c r="AM24" s="78"/>
      <c r="AN24" s="79"/>
      <c r="AO24" s="83"/>
      <c r="AP24" s="78"/>
      <c r="AQ24" s="79"/>
      <c r="AR24" s="83"/>
      <c r="AS24" s="78"/>
      <c r="AT24" s="79"/>
      <c r="AU24" s="83"/>
      <c r="AV24" s="78"/>
      <c r="AW24" s="79"/>
      <c r="AX24" s="83"/>
      <c r="AY24" s="78"/>
      <c r="AZ24" s="79"/>
      <c r="BA24" s="83"/>
      <c r="BB24" s="78">
        <v>3</v>
      </c>
      <c r="BC24" s="79"/>
      <c r="BD24" s="83"/>
      <c r="BE24" s="78">
        <v>0</v>
      </c>
      <c r="BF24" s="79"/>
      <c r="BG24" s="83"/>
      <c r="BH24" s="78">
        <v>45</v>
      </c>
      <c r="BI24" s="79"/>
      <c r="BJ24" s="83"/>
      <c r="BK24" s="78">
        <v>23</v>
      </c>
      <c r="BL24" s="79"/>
      <c r="BM24" s="83"/>
      <c r="BN24" s="78"/>
      <c r="BO24" s="79"/>
      <c r="BP24" s="83"/>
      <c r="BQ24" s="78"/>
      <c r="BR24" s="79"/>
      <c r="BS24" s="83"/>
      <c r="BT24" s="78" t="s">
        <v>117</v>
      </c>
      <c r="BU24" s="79"/>
      <c r="BV24" s="83"/>
      <c r="BW24" s="78"/>
      <c r="BX24" s="79"/>
      <c r="BY24" s="84"/>
      <c r="BZ24" s="78">
        <v>0</v>
      </c>
      <c r="CA24" s="79" t="s">
        <v>113</v>
      </c>
      <c r="CB24" s="85"/>
      <c r="CC24" s="86"/>
      <c r="CD24" s="84"/>
      <c r="CE24" s="84"/>
      <c r="CF24" s="86"/>
      <c r="CG24" s="84"/>
      <c r="CH24" s="43"/>
      <c r="CI24" s="43"/>
      <c r="CJ24" s="43"/>
      <c r="CK24" s="43"/>
      <c r="CL24" s="43"/>
      <c r="CM24" s="87">
        <v>27</v>
      </c>
      <c r="CN24" s="87">
        <v>24</v>
      </c>
      <c r="CO24" s="87">
        <v>9</v>
      </c>
      <c r="CP24" s="87">
        <v>764</v>
      </c>
      <c r="CQ24" s="73">
        <v>93</v>
      </c>
      <c r="CR24" s="72"/>
      <c r="CS24" s="76">
        <v>50.93333333333333</v>
      </c>
      <c r="CT24" s="43" t="s">
        <v>235</v>
      </c>
      <c r="CU24" s="77">
        <v>5</v>
      </c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88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</row>
    <row r="25" spans="1:158" s="46" customFormat="1" ht="13.5" customHeight="1">
      <c r="A25" s="43"/>
      <c r="B25" s="26" t="s">
        <v>288</v>
      </c>
      <c r="C25" s="141" t="s">
        <v>119</v>
      </c>
      <c r="D25" s="72">
        <f t="shared" si="11"/>
        <v>1</v>
      </c>
      <c r="E25" s="72">
        <f t="shared" si="12"/>
        <v>1</v>
      </c>
      <c r="F25" s="72">
        <f t="shared" si="13"/>
        <v>0</v>
      </c>
      <c r="G25" s="72">
        <f t="shared" si="14"/>
        <v>16</v>
      </c>
      <c r="H25" s="73">
        <f t="shared" si="15"/>
        <v>16</v>
      </c>
      <c r="I25" s="72"/>
      <c r="J25" s="74">
        <f t="shared" si="16"/>
        <v>16</v>
      </c>
      <c r="K25" s="72">
        <f t="shared" si="17"/>
      </c>
      <c r="L25" s="49"/>
      <c r="M25" s="75">
        <f t="shared" si="18"/>
        <v>9</v>
      </c>
      <c r="N25" s="89"/>
      <c r="O25" s="76" t="s">
        <v>122</v>
      </c>
      <c r="P25" s="76" t="s">
        <v>122</v>
      </c>
      <c r="Q25" s="49"/>
      <c r="R25" s="78"/>
      <c r="S25" s="79"/>
      <c r="T25" s="84"/>
      <c r="U25" s="78"/>
      <c r="V25" s="79"/>
      <c r="W25" s="81"/>
      <c r="X25" s="78"/>
      <c r="Y25" s="79"/>
      <c r="Z25" s="82"/>
      <c r="AA25" s="78"/>
      <c r="AB25" s="79"/>
      <c r="AC25" s="82"/>
      <c r="AD25" s="78"/>
      <c r="AE25" s="79"/>
      <c r="AF25" s="82"/>
      <c r="AG25" s="78"/>
      <c r="AH25" s="79"/>
      <c r="AI25" s="83"/>
      <c r="AJ25" s="78"/>
      <c r="AK25" s="79"/>
      <c r="AL25" s="81"/>
      <c r="AM25" s="78"/>
      <c r="AN25" s="79"/>
      <c r="AO25" s="83"/>
      <c r="AP25" s="78">
        <v>16</v>
      </c>
      <c r="AQ25" s="79"/>
      <c r="AR25" s="83"/>
      <c r="AS25" s="78"/>
      <c r="AT25" s="79"/>
      <c r="AU25" s="83"/>
      <c r="AV25" s="78"/>
      <c r="AW25" s="79"/>
      <c r="AX25" s="83"/>
      <c r="AY25" s="78"/>
      <c r="AZ25" s="79"/>
      <c r="BA25" s="83"/>
      <c r="BB25" s="78"/>
      <c r="BC25" s="79"/>
      <c r="BD25" s="83"/>
      <c r="BE25" s="78"/>
      <c r="BF25" s="79"/>
      <c r="BG25" s="83"/>
      <c r="BH25" s="78"/>
      <c r="BI25" s="79"/>
      <c r="BJ25" s="83"/>
      <c r="BK25" s="78"/>
      <c r="BL25" s="79"/>
      <c r="BM25" s="83"/>
      <c r="BN25" s="78"/>
      <c r="BO25" s="79"/>
      <c r="BP25" s="83"/>
      <c r="BQ25" s="78"/>
      <c r="BR25" s="79"/>
      <c r="BS25" s="83"/>
      <c r="BT25" s="78"/>
      <c r="BU25" s="79"/>
      <c r="BV25" s="83"/>
      <c r="BW25" s="78"/>
      <c r="BX25" s="79"/>
      <c r="BY25" s="84"/>
      <c r="BZ25" s="78"/>
      <c r="CA25" s="79"/>
      <c r="CB25" s="85"/>
      <c r="CC25" s="86"/>
      <c r="CD25" s="84"/>
      <c r="CE25" s="84"/>
      <c r="CF25" s="86"/>
      <c r="CG25" s="84"/>
      <c r="CH25" s="43"/>
      <c r="CI25" s="43"/>
      <c r="CJ25" s="43"/>
      <c r="CK25" s="43"/>
      <c r="CL25" s="43"/>
      <c r="CM25" s="87">
        <v>18</v>
      </c>
      <c r="CN25" s="87">
        <v>13</v>
      </c>
      <c r="CO25" s="87">
        <v>5</v>
      </c>
      <c r="CP25" s="87">
        <v>183</v>
      </c>
      <c r="CQ25" s="73"/>
      <c r="CR25" s="72"/>
      <c r="CS25" s="76">
        <f>IF(CN25="-","-",IF(CN25-CO25=0,CP25,CP25/(CN25-CO25)))</f>
        <v>22.875</v>
      </c>
      <c r="CT25" s="43"/>
      <c r="CU25" s="77">
        <v>3</v>
      </c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88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</row>
    <row r="26" spans="1:158" s="46" customFormat="1" ht="13.5" customHeight="1">
      <c r="A26" s="43"/>
      <c r="B26" s="26" t="s">
        <v>321</v>
      </c>
      <c r="C26" s="141" t="s">
        <v>125</v>
      </c>
      <c r="D26" s="72">
        <f t="shared" si="11"/>
        <v>1</v>
      </c>
      <c r="E26" s="72">
        <f t="shared" si="12"/>
        <v>1</v>
      </c>
      <c r="F26" s="72">
        <f t="shared" si="13"/>
        <v>1</v>
      </c>
      <c r="G26" s="72">
        <f t="shared" si="14"/>
        <v>16</v>
      </c>
      <c r="H26" s="73">
        <f t="shared" si="15"/>
        <v>16</v>
      </c>
      <c r="I26" s="72" t="s">
        <v>236</v>
      </c>
      <c r="J26" s="74">
        <f t="shared" si="16"/>
        <v>16</v>
      </c>
      <c r="K26" s="72" t="str">
        <f t="shared" si="17"/>
        <v>*</v>
      </c>
      <c r="L26" s="49"/>
      <c r="M26" s="75">
        <f t="shared" si="18"/>
        <v>16</v>
      </c>
      <c r="N26" s="43"/>
      <c r="O26" s="76" t="s">
        <v>122</v>
      </c>
      <c r="P26" s="76" t="s">
        <v>122</v>
      </c>
      <c r="Q26" s="49"/>
      <c r="R26" s="78"/>
      <c r="S26" s="79"/>
      <c r="T26" s="260"/>
      <c r="U26" s="78"/>
      <c r="V26" s="79"/>
      <c r="W26" s="83"/>
      <c r="X26" s="78"/>
      <c r="Y26" s="79"/>
      <c r="Z26" s="83"/>
      <c r="AA26" s="78"/>
      <c r="AB26" s="79"/>
      <c r="AC26" s="83"/>
      <c r="AD26" s="78"/>
      <c r="AE26" s="79"/>
      <c r="AF26" s="83"/>
      <c r="AG26" s="78"/>
      <c r="AH26" s="79"/>
      <c r="AI26" s="83"/>
      <c r="AJ26" s="78"/>
      <c r="AK26" s="79"/>
      <c r="AL26" s="83"/>
      <c r="AM26" s="78"/>
      <c r="AN26" s="79"/>
      <c r="AO26" s="83"/>
      <c r="AP26" s="78"/>
      <c r="AQ26" s="79"/>
      <c r="AR26" s="83"/>
      <c r="AS26" s="78"/>
      <c r="AT26" s="79"/>
      <c r="AU26" s="83"/>
      <c r="AV26" s="78">
        <v>16</v>
      </c>
      <c r="AW26" s="79" t="s">
        <v>113</v>
      </c>
      <c r="AX26" s="83"/>
      <c r="AY26" s="78"/>
      <c r="AZ26" s="79"/>
      <c r="BA26" s="83"/>
      <c r="BB26" s="78"/>
      <c r="BC26" s="79"/>
      <c r="BD26" s="83"/>
      <c r="BE26" s="78"/>
      <c r="BF26" s="79"/>
      <c r="BG26" s="83"/>
      <c r="BH26" s="78"/>
      <c r="BI26" s="79"/>
      <c r="BJ26" s="83"/>
      <c r="BK26" s="78"/>
      <c r="BL26" s="79"/>
      <c r="BM26" s="83"/>
      <c r="BN26" s="78"/>
      <c r="BO26" s="79"/>
      <c r="BP26" s="83"/>
      <c r="BQ26" s="78"/>
      <c r="BR26" s="79"/>
      <c r="BS26" s="83"/>
      <c r="BT26" s="78"/>
      <c r="BU26" s="79"/>
      <c r="BV26" s="83"/>
      <c r="BW26" s="78"/>
      <c r="BX26" s="79"/>
      <c r="BY26" s="84"/>
      <c r="BZ26" s="78"/>
      <c r="CA26" s="79"/>
      <c r="CB26" s="85"/>
      <c r="CC26" s="86"/>
      <c r="CD26" s="84"/>
      <c r="CE26" s="84"/>
      <c r="CF26" s="86"/>
      <c r="CG26" s="84"/>
      <c r="CH26" s="43"/>
      <c r="CI26" s="43"/>
      <c r="CJ26" s="43"/>
      <c r="CK26" s="43"/>
      <c r="CL26" s="43"/>
      <c r="CM26" s="87"/>
      <c r="CN26" s="87" t="s">
        <v>122</v>
      </c>
      <c r="CO26" s="87" t="s">
        <v>122</v>
      </c>
      <c r="CP26" s="87" t="s">
        <v>122</v>
      </c>
      <c r="CQ26" s="73"/>
      <c r="CR26" s="72"/>
      <c r="CS26" s="76" t="str">
        <f>IF(CN26="-","-",IF(CN26-CO26=0,CP26,CP26/(CN26-CO26)))</f>
        <v>-</v>
      </c>
      <c r="CT26" s="43"/>
      <c r="CU26" s="77">
        <v>2</v>
      </c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</row>
    <row r="27" spans="1:158" s="46" customFormat="1" ht="13.5" customHeight="1">
      <c r="A27" s="43"/>
      <c r="B27" s="26" t="s">
        <v>429</v>
      </c>
      <c r="C27" s="141" t="s">
        <v>347</v>
      </c>
      <c r="D27" s="72">
        <f t="shared" si="11"/>
        <v>1</v>
      </c>
      <c r="E27" s="72">
        <f t="shared" si="12"/>
        <v>1</v>
      </c>
      <c r="F27" s="72">
        <f t="shared" si="13"/>
        <v>0</v>
      </c>
      <c r="G27" s="72">
        <f t="shared" si="14"/>
        <v>15</v>
      </c>
      <c r="H27" s="73">
        <f t="shared" si="15"/>
        <v>15</v>
      </c>
      <c r="I27" s="72"/>
      <c r="J27" s="74">
        <f t="shared" si="16"/>
        <v>15</v>
      </c>
      <c r="K27" s="72">
        <f t="shared" si="17"/>
      </c>
      <c r="L27" s="49"/>
      <c r="M27" s="75">
        <f t="shared" si="18"/>
        <v>8</v>
      </c>
      <c r="N27" s="43"/>
      <c r="O27" s="76" t="s">
        <v>122</v>
      </c>
      <c r="P27" s="76" t="s">
        <v>122</v>
      </c>
      <c r="Q27" s="43"/>
      <c r="R27" s="78"/>
      <c r="S27" s="79"/>
      <c r="T27" s="80"/>
      <c r="U27" s="78"/>
      <c r="V27" s="79"/>
      <c r="W27" s="81"/>
      <c r="X27" s="78"/>
      <c r="Y27" s="79"/>
      <c r="Z27" s="82"/>
      <c r="AA27" s="78"/>
      <c r="AB27" s="79"/>
      <c r="AC27" s="82"/>
      <c r="AD27" s="78"/>
      <c r="AE27" s="79"/>
      <c r="AF27" s="82"/>
      <c r="AG27" s="78"/>
      <c r="AH27" s="79"/>
      <c r="AI27" s="83"/>
      <c r="AJ27" s="78"/>
      <c r="AK27" s="79"/>
      <c r="AL27" s="81"/>
      <c r="AM27" s="78"/>
      <c r="AN27" s="79"/>
      <c r="AO27" s="83"/>
      <c r="AP27" s="78"/>
      <c r="AQ27" s="79"/>
      <c r="AR27" s="83"/>
      <c r="AS27" s="78"/>
      <c r="AT27" s="79"/>
      <c r="AU27" s="83"/>
      <c r="AV27" s="78"/>
      <c r="AW27" s="79"/>
      <c r="AX27" s="83"/>
      <c r="AY27" s="78"/>
      <c r="AZ27" s="79"/>
      <c r="BA27" s="83"/>
      <c r="BB27" s="78"/>
      <c r="BC27" s="79"/>
      <c r="BD27" s="83"/>
      <c r="BE27" s="78"/>
      <c r="BF27" s="79"/>
      <c r="BG27" s="83"/>
      <c r="BH27" s="78"/>
      <c r="BI27" s="79"/>
      <c r="BJ27" s="83"/>
      <c r="BK27" s="78">
        <v>15</v>
      </c>
      <c r="BL27" s="79"/>
      <c r="BM27" s="83"/>
      <c r="BN27" s="78"/>
      <c r="BO27" s="79"/>
      <c r="BP27" s="83"/>
      <c r="BQ27" s="78"/>
      <c r="BR27" s="79"/>
      <c r="BS27" s="83"/>
      <c r="BT27" s="78"/>
      <c r="BU27" s="79"/>
      <c r="BV27" s="83"/>
      <c r="BW27" s="78"/>
      <c r="BX27" s="79"/>
      <c r="BY27" s="84"/>
      <c r="BZ27" s="78"/>
      <c r="CA27" s="79"/>
      <c r="CB27" s="85"/>
      <c r="CC27" s="86"/>
      <c r="CD27" s="84"/>
      <c r="CE27" s="84"/>
      <c r="CF27" s="86"/>
      <c r="CG27" s="84"/>
      <c r="CH27" s="43"/>
      <c r="CI27" s="43"/>
      <c r="CJ27" s="43"/>
      <c r="CK27" s="43"/>
      <c r="CL27" s="43"/>
      <c r="CM27" s="87"/>
      <c r="CN27" s="87"/>
      <c r="CO27" s="87"/>
      <c r="CP27" s="87"/>
      <c r="CQ27" s="73"/>
      <c r="CR27" s="72"/>
      <c r="CS27" s="76"/>
      <c r="CT27" s="43"/>
      <c r="CU27" s="91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88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</row>
    <row r="28" spans="1:158" s="46" customFormat="1" ht="13.5" customHeight="1">
      <c r="A28" s="43"/>
      <c r="B28" s="26" t="s">
        <v>123</v>
      </c>
      <c r="C28" s="141" t="s">
        <v>119</v>
      </c>
      <c r="D28" s="72">
        <f t="shared" si="11"/>
        <v>8</v>
      </c>
      <c r="E28" s="72">
        <f t="shared" si="12"/>
        <v>5</v>
      </c>
      <c r="F28" s="72">
        <f t="shared" si="13"/>
        <v>1</v>
      </c>
      <c r="G28" s="72">
        <f t="shared" si="14"/>
        <v>51</v>
      </c>
      <c r="H28" s="73">
        <f t="shared" si="15"/>
        <v>24</v>
      </c>
      <c r="I28" s="72"/>
      <c r="J28" s="74">
        <f t="shared" si="16"/>
        <v>12.75</v>
      </c>
      <c r="K28" s="72">
        <f t="shared" si="17"/>
      </c>
      <c r="L28" s="49"/>
      <c r="M28" s="75">
        <f t="shared" si="18"/>
        <v>23</v>
      </c>
      <c r="N28" s="43"/>
      <c r="O28" s="76">
        <f>IF(CN28="-",IF(E28="-","-",IF(E28-F28=0,G28,G28/(E28-F28))),IF(E28="-",IF(CN28-CO28=0,"-",CP28/(CN28-CO28)),(CP28+G28)/IF(CN28-CO28+E28-F28=0,1,CN28-CO28+E28-F28)))</f>
        <v>17.25</v>
      </c>
      <c r="P28" s="77">
        <f>IF(CN28="-",IF(E28="-",CU28,IF((E28-F28)&lt;5,CU28,IF(O28&gt;=40,5,IF(O28&gt;=30,4,IF(O28&gt;=20,3,IF(O28&gt;=10,2,1)))))),IF(E28="-",IF((CN28-CO28)&lt;5,CU28,IF(O28&gt;=40,5,IF(O28&gt;=30,4,IF(O28&gt;=20,3,IF(O28&gt;=10,2,1))))),IF((CN28+E28-CO28-F28)&lt;5,CU28,IF(O28&gt;=40,5,IF(O28&gt;=30,4,IF(O28&gt;=20,3,IF(O28&gt;=10,2,1)))))))</f>
        <v>2</v>
      </c>
      <c r="Q28" s="49"/>
      <c r="R28" s="78">
        <v>12</v>
      </c>
      <c r="S28" s="79"/>
      <c r="T28" s="80"/>
      <c r="U28" s="78" t="s">
        <v>117</v>
      </c>
      <c r="V28" s="79"/>
      <c r="W28" s="81"/>
      <c r="X28" s="78" t="s">
        <v>117</v>
      </c>
      <c r="Y28" s="79"/>
      <c r="Z28" s="83"/>
      <c r="AA28" s="78"/>
      <c r="AB28" s="79"/>
      <c r="AC28" s="83"/>
      <c r="AD28" s="78">
        <v>24</v>
      </c>
      <c r="AE28" s="79"/>
      <c r="AF28" s="82"/>
      <c r="AG28" s="78" t="s">
        <v>117</v>
      </c>
      <c r="AH28" s="79"/>
      <c r="AI28" s="83"/>
      <c r="AJ28" s="78"/>
      <c r="AK28" s="79"/>
      <c r="AL28" s="81"/>
      <c r="AM28" s="78">
        <v>0</v>
      </c>
      <c r="AN28" s="79"/>
      <c r="AO28" s="83"/>
      <c r="AP28" s="78"/>
      <c r="AQ28" s="79"/>
      <c r="AR28" s="83"/>
      <c r="AS28" s="78"/>
      <c r="AT28" s="79"/>
      <c r="AU28" s="83"/>
      <c r="AV28" s="78"/>
      <c r="AW28" s="79"/>
      <c r="AX28" s="83"/>
      <c r="AY28" s="78">
        <v>15</v>
      </c>
      <c r="AZ28" s="79" t="s">
        <v>113</v>
      </c>
      <c r="BA28" s="83"/>
      <c r="BB28" s="78"/>
      <c r="BC28" s="79"/>
      <c r="BD28" s="83"/>
      <c r="BE28" s="78">
        <v>0</v>
      </c>
      <c r="BF28" s="79"/>
      <c r="BG28" s="83"/>
      <c r="BH28" s="78"/>
      <c r="BI28" s="79"/>
      <c r="BJ28" s="83"/>
      <c r="BK28" s="78"/>
      <c r="BL28" s="79"/>
      <c r="BM28" s="83"/>
      <c r="BN28" s="78"/>
      <c r="BO28" s="79"/>
      <c r="BP28" s="83"/>
      <c r="BQ28" s="78"/>
      <c r="BR28" s="79"/>
      <c r="BS28" s="83"/>
      <c r="BT28" s="78"/>
      <c r="BU28" s="79"/>
      <c r="BV28" s="83"/>
      <c r="BW28" s="78"/>
      <c r="BX28" s="79"/>
      <c r="BY28" s="84"/>
      <c r="BZ28" s="78"/>
      <c r="CA28" s="79"/>
      <c r="CB28" s="85"/>
      <c r="CC28" s="86"/>
      <c r="CD28" s="84"/>
      <c r="CE28" s="84"/>
      <c r="CF28" s="86"/>
      <c r="CG28" s="84"/>
      <c r="CH28" s="43"/>
      <c r="CI28" s="43"/>
      <c r="CJ28" s="43"/>
      <c r="CK28" s="43"/>
      <c r="CL28" s="43"/>
      <c r="CM28" s="87"/>
      <c r="CN28" s="87">
        <v>28</v>
      </c>
      <c r="CO28" s="87">
        <v>8</v>
      </c>
      <c r="CP28" s="87">
        <v>363</v>
      </c>
      <c r="CQ28" s="73"/>
      <c r="CR28" s="72"/>
      <c r="CS28" s="76">
        <f>IF(CN28="-","-",IF(CN28-CO28=0,CP28,CP28/(CN28-CO28)))</f>
        <v>18.15</v>
      </c>
      <c r="CT28" s="43"/>
      <c r="CU28" s="77">
        <v>2</v>
      </c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</row>
    <row r="29" spans="1:158" s="46" customFormat="1" ht="13.5" customHeight="1">
      <c r="A29" s="43"/>
      <c r="B29" s="26" t="s">
        <v>124</v>
      </c>
      <c r="C29" s="141" t="s">
        <v>125</v>
      </c>
      <c r="D29" s="72">
        <f t="shared" si="11"/>
        <v>12</v>
      </c>
      <c r="E29" s="72">
        <f t="shared" si="12"/>
        <v>7</v>
      </c>
      <c r="F29" s="72">
        <f t="shared" si="13"/>
        <v>3</v>
      </c>
      <c r="G29" s="72">
        <f t="shared" si="14"/>
        <v>51</v>
      </c>
      <c r="H29" s="73">
        <f t="shared" si="15"/>
        <v>28</v>
      </c>
      <c r="I29" s="72"/>
      <c r="J29" s="74">
        <f t="shared" si="16"/>
        <v>12.75</v>
      </c>
      <c r="K29" s="72">
        <f t="shared" si="17"/>
      </c>
      <c r="L29" s="49"/>
      <c r="M29" s="75">
        <f t="shared" si="18"/>
        <v>23</v>
      </c>
      <c r="N29" s="89"/>
      <c r="O29" s="76">
        <f>IF(CN29="-",IF(E29="-","-",IF(E29-F29=0,G29,G29/(E29-F29))),IF(E29="-",IF(CN29-CO29=0,"-",CP29/(CN29-CO29)),(CP29+G29)/IF(CN29-CO29+E29-F29=0,1,CN29-CO29+E29-F29)))</f>
        <v>19.8</v>
      </c>
      <c r="P29" s="77">
        <f>IF(CN29="-",IF(E29="-",CU29,IF((E29-F29)&lt;5,CU29,IF(O29&gt;=40,5,IF(O29&gt;=30,4,IF(O29&gt;=20,3,IF(O29&gt;=10,2,1)))))),IF(E29="-",IF((CN29-CO29)&lt;5,CU29,IF(O29&gt;=40,5,IF(O29&gt;=30,4,IF(O29&gt;=20,3,IF(O29&gt;=10,2,1))))),IF((CN29+E29-CO29-F29)&lt;5,CU29,IF(O29&gt;=40,5,IF(O29&gt;=30,4,IF(O29&gt;=20,3,IF(O29&gt;=10,2,1)))))))</f>
        <v>2</v>
      </c>
      <c r="Q29" s="43"/>
      <c r="R29" s="78">
        <v>1</v>
      </c>
      <c r="S29" s="79" t="s">
        <v>113</v>
      </c>
      <c r="T29" s="80"/>
      <c r="U29" s="78" t="s">
        <v>117</v>
      </c>
      <c r="V29" s="79"/>
      <c r="W29" s="81"/>
      <c r="X29" s="78" t="s">
        <v>117</v>
      </c>
      <c r="Y29" s="79"/>
      <c r="Z29" s="82"/>
      <c r="AA29" s="78">
        <v>28</v>
      </c>
      <c r="AB29" s="79" t="s">
        <v>113</v>
      </c>
      <c r="AC29" s="82"/>
      <c r="AD29" s="78" t="s">
        <v>117</v>
      </c>
      <c r="AE29" s="79"/>
      <c r="AF29" s="82"/>
      <c r="AG29" s="78"/>
      <c r="AH29" s="79"/>
      <c r="AI29" s="83"/>
      <c r="AJ29" s="78">
        <v>0</v>
      </c>
      <c r="AK29" s="79"/>
      <c r="AL29" s="81"/>
      <c r="AM29" s="78">
        <v>6</v>
      </c>
      <c r="AN29" s="79"/>
      <c r="AO29" s="83"/>
      <c r="AP29" s="78"/>
      <c r="AQ29" s="79"/>
      <c r="AR29" s="83"/>
      <c r="AS29" s="78">
        <v>0</v>
      </c>
      <c r="AT29" s="79"/>
      <c r="AU29" s="83"/>
      <c r="AV29" s="78"/>
      <c r="AW29" s="79"/>
      <c r="AX29" s="83"/>
      <c r="AY29" s="78"/>
      <c r="AZ29" s="79"/>
      <c r="BA29" s="83"/>
      <c r="BB29" s="78"/>
      <c r="BC29" s="79"/>
      <c r="BD29" s="83"/>
      <c r="BE29" s="78"/>
      <c r="BF29" s="79"/>
      <c r="BG29" s="83"/>
      <c r="BH29" s="78">
        <v>1</v>
      </c>
      <c r="BI29" s="79"/>
      <c r="BJ29" s="83"/>
      <c r="BK29" s="78">
        <v>15</v>
      </c>
      <c r="BL29" s="79" t="s">
        <v>113</v>
      </c>
      <c r="BM29" s="83"/>
      <c r="BN29" s="78" t="s">
        <v>117</v>
      </c>
      <c r="BO29" s="79"/>
      <c r="BP29" s="83"/>
      <c r="BQ29" s="78" t="s">
        <v>122</v>
      </c>
      <c r="BR29" s="79"/>
      <c r="BS29" s="83"/>
      <c r="BT29" s="78"/>
      <c r="BU29" s="79"/>
      <c r="BV29" s="83"/>
      <c r="BW29" s="78"/>
      <c r="BX29" s="79"/>
      <c r="BY29" s="84"/>
      <c r="BZ29" s="78"/>
      <c r="CA29" s="79"/>
      <c r="CB29" s="85"/>
      <c r="CC29" s="86"/>
      <c r="CD29" s="84"/>
      <c r="CE29" s="84"/>
      <c r="CF29" s="86"/>
      <c r="CG29" s="84"/>
      <c r="CH29" s="43"/>
      <c r="CI29" s="43"/>
      <c r="CJ29" s="43"/>
      <c r="CK29" s="43"/>
      <c r="CL29" s="43"/>
      <c r="CM29" s="87">
        <v>8</v>
      </c>
      <c r="CN29" s="87">
        <v>3</v>
      </c>
      <c r="CO29" s="87">
        <v>2</v>
      </c>
      <c r="CP29" s="87">
        <v>48</v>
      </c>
      <c r="CQ29" s="73"/>
      <c r="CR29" s="72"/>
      <c r="CS29" s="76">
        <f>IF(CN29="-","-",IF(CN29-CO29=0,CP29,CP29/(CN29-CO29)))</f>
        <v>48</v>
      </c>
      <c r="CT29" s="43"/>
      <c r="CU29" s="91">
        <v>2</v>
      </c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88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</row>
    <row r="30" spans="1:158" s="46" customFormat="1" ht="13.5" customHeight="1">
      <c r="A30" s="43"/>
      <c r="B30" s="26" t="s">
        <v>121</v>
      </c>
      <c r="C30" s="141" t="s">
        <v>119</v>
      </c>
      <c r="D30" s="72">
        <f t="shared" si="11"/>
        <v>6</v>
      </c>
      <c r="E30" s="72">
        <f t="shared" si="12"/>
        <v>4</v>
      </c>
      <c r="F30" s="72">
        <f t="shared" si="13"/>
        <v>2</v>
      </c>
      <c r="G30" s="72">
        <f t="shared" si="14"/>
        <v>25</v>
      </c>
      <c r="H30" s="73">
        <f t="shared" si="15"/>
        <v>14</v>
      </c>
      <c r="I30" s="72"/>
      <c r="J30" s="74">
        <f t="shared" si="16"/>
        <v>12.5</v>
      </c>
      <c r="K30" s="72">
        <f t="shared" si="17"/>
      </c>
      <c r="L30" s="49"/>
      <c r="M30" s="75">
        <f t="shared" si="18"/>
        <v>11</v>
      </c>
      <c r="N30" s="43"/>
      <c r="O30" s="76">
        <f>IF(CN30="-",IF(E30="-","-",IF(E30-F30=0,G30,G30/(E30-F30))),IF(E30="-",IF(CN30-CO30=0,"-",CP30/(CN30-CO30)),(CP30+G30)/IF(CN30-CO30+E30-F30=0,1,CN30-CO30+E30-F30)))</f>
        <v>12.5</v>
      </c>
      <c r="P30" s="77">
        <f>IF(CN30="-",IF(E30="-",CU30,IF((E30-F30)&lt;5,CU30,IF(O30&gt;=40,5,IF(O30&gt;=30,4,IF(O30&gt;=20,3,IF(O30&gt;=10,2,1)))))),IF(E30="-",IF((CN30-CO30)&lt;5,CU30,IF(O30&gt;=40,5,IF(O30&gt;=30,4,IF(O30&gt;=20,3,IF(O30&gt;=10,2,1))))),IF((CN30+E30-CO30-F30)&lt;5,CU30,IF(O30&gt;=40,5,IF(O30&gt;=30,4,IF(O30&gt;=20,3,IF(O30&gt;=10,2,1)))))))</f>
        <v>2</v>
      </c>
      <c r="Q30" s="49"/>
      <c r="R30" s="78">
        <v>14</v>
      </c>
      <c r="S30" s="79" t="s">
        <v>113</v>
      </c>
      <c r="T30" s="80"/>
      <c r="U30" s="78">
        <v>3</v>
      </c>
      <c r="V30" s="79"/>
      <c r="W30" s="81"/>
      <c r="X30" s="78"/>
      <c r="Y30" s="79"/>
      <c r="Z30" s="82"/>
      <c r="AA30" s="78" t="s">
        <v>117</v>
      </c>
      <c r="AB30" s="79"/>
      <c r="AC30" s="82"/>
      <c r="AD30" s="78"/>
      <c r="AE30" s="79"/>
      <c r="AF30" s="82"/>
      <c r="AG30" s="78" t="s">
        <v>117</v>
      </c>
      <c r="AH30" s="79"/>
      <c r="AI30" s="83"/>
      <c r="AJ30" s="78">
        <v>3</v>
      </c>
      <c r="AK30" s="79"/>
      <c r="AL30" s="81"/>
      <c r="AM30" s="78"/>
      <c r="AN30" s="79"/>
      <c r="AO30" s="83"/>
      <c r="AP30" s="78"/>
      <c r="AQ30" s="79"/>
      <c r="AR30" s="83"/>
      <c r="AS30" s="78"/>
      <c r="AT30" s="79"/>
      <c r="AU30" s="83"/>
      <c r="AV30" s="78">
        <v>5</v>
      </c>
      <c r="AW30" s="79" t="s">
        <v>113</v>
      </c>
      <c r="AX30" s="83"/>
      <c r="AY30" s="78"/>
      <c r="AZ30" s="79"/>
      <c r="BA30" s="83"/>
      <c r="BB30" s="78"/>
      <c r="BC30" s="79"/>
      <c r="BD30" s="83"/>
      <c r="BE30" s="78"/>
      <c r="BF30" s="79"/>
      <c r="BG30" s="83"/>
      <c r="BH30" s="78"/>
      <c r="BI30" s="79"/>
      <c r="BJ30" s="83"/>
      <c r="BK30" s="78"/>
      <c r="BL30" s="79"/>
      <c r="BM30" s="83"/>
      <c r="BN30" s="78"/>
      <c r="BO30" s="79"/>
      <c r="BP30" s="83"/>
      <c r="BQ30" s="78"/>
      <c r="BR30" s="79"/>
      <c r="BS30" s="83"/>
      <c r="BT30" s="78"/>
      <c r="BU30" s="79"/>
      <c r="BV30" s="83"/>
      <c r="BW30" s="78"/>
      <c r="BX30" s="79"/>
      <c r="BY30" s="84"/>
      <c r="BZ30" s="78"/>
      <c r="CA30" s="79"/>
      <c r="CB30" s="85"/>
      <c r="CC30" s="86"/>
      <c r="CD30" s="84"/>
      <c r="CE30" s="84"/>
      <c r="CF30" s="86"/>
      <c r="CG30" s="84"/>
      <c r="CH30" s="43"/>
      <c r="CI30" s="43"/>
      <c r="CJ30" s="43"/>
      <c r="CK30" s="43"/>
      <c r="CL30" s="43"/>
      <c r="CM30" s="87" t="s">
        <v>122</v>
      </c>
      <c r="CN30" s="87" t="s">
        <v>122</v>
      </c>
      <c r="CO30" s="87" t="s">
        <v>122</v>
      </c>
      <c r="CP30" s="87" t="s">
        <v>122</v>
      </c>
      <c r="CQ30" s="73"/>
      <c r="CR30" s="72"/>
      <c r="CS30" s="76" t="str">
        <f>IF(CN30="-","-",IF(CN30-CO30=0,CP30,CP30/(CN30-CO30)))</f>
        <v>-</v>
      </c>
      <c r="CT30" s="43"/>
      <c r="CU30" s="91">
        <v>2</v>
      </c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88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</row>
    <row r="31" spans="1:158" s="46" customFormat="1" ht="13.5" customHeight="1">
      <c r="A31" s="43"/>
      <c r="B31" s="26" t="s">
        <v>289</v>
      </c>
      <c r="C31" s="141" t="s">
        <v>119</v>
      </c>
      <c r="D31" s="72">
        <f t="shared" si="11"/>
        <v>2</v>
      </c>
      <c r="E31" s="72">
        <f t="shared" si="12"/>
        <v>2</v>
      </c>
      <c r="F31" s="72">
        <f t="shared" si="13"/>
        <v>0</v>
      </c>
      <c r="G31" s="72">
        <f t="shared" si="14"/>
        <v>22</v>
      </c>
      <c r="H31" s="73">
        <f t="shared" si="15"/>
        <v>17</v>
      </c>
      <c r="I31" s="72"/>
      <c r="J31" s="74">
        <f t="shared" si="16"/>
        <v>11</v>
      </c>
      <c r="K31" s="72">
        <f t="shared" si="17"/>
      </c>
      <c r="L31" s="49"/>
      <c r="M31" s="75">
        <f t="shared" si="18"/>
        <v>8</v>
      </c>
      <c r="N31" s="89"/>
      <c r="O31" s="76" t="s">
        <v>122</v>
      </c>
      <c r="P31" s="76" t="s">
        <v>122</v>
      </c>
      <c r="Q31" s="49"/>
      <c r="R31" s="78"/>
      <c r="S31" s="79"/>
      <c r="T31" s="260"/>
      <c r="U31" s="78"/>
      <c r="V31" s="79"/>
      <c r="W31" s="83"/>
      <c r="X31" s="78"/>
      <c r="Y31" s="79"/>
      <c r="Z31" s="83"/>
      <c r="AA31" s="78"/>
      <c r="AB31" s="79"/>
      <c r="AC31" s="83"/>
      <c r="AD31" s="78"/>
      <c r="AE31" s="79"/>
      <c r="AF31" s="83"/>
      <c r="AG31" s="78"/>
      <c r="AH31" s="79"/>
      <c r="AI31" s="83"/>
      <c r="AJ31" s="78"/>
      <c r="AK31" s="79"/>
      <c r="AL31" s="83"/>
      <c r="AM31" s="78"/>
      <c r="AN31" s="79"/>
      <c r="AO31" s="83"/>
      <c r="AP31" s="78">
        <v>17</v>
      </c>
      <c r="AQ31" s="79"/>
      <c r="AR31" s="83"/>
      <c r="AS31" s="78"/>
      <c r="AT31" s="79"/>
      <c r="AU31" s="83"/>
      <c r="AV31" s="78"/>
      <c r="AW31" s="79"/>
      <c r="AX31" s="83"/>
      <c r="AY31" s="78"/>
      <c r="AZ31" s="79"/>
      <c r="BA31" s="83"/>
      <c r="BB31" s="78"/>
      <c r="BC31" s="79"/>
      <c r="BD31" s="83"/>
      <c r="BE31" s="78"/>
      <c r="BF31" s="79"/>
      <c r="BG31" s="83"/>
      <c r="BH31" s="78"/>
      <c r="BI31" s="79"/>
      <c r="BJ31" s="83"/>
      <c r="BK31" s="78"/>
      <c r="BL31" s="79"/>
      <c r="BM31" s="83"/>
      <c r="BN31" s="78"/>
      <c r="BO31" s="79"/>
      <c r="BP31" s="83"/>
      <c r="BQ31" s="78"/>
      <c r="BR31" s="79"/>
      <c r="BS31" s="83"/>
      <c r="BT31" s="78"/>
      <c r="BU31" s="79"/>
      <c r="BV31" s="83"/>
      <c r="BW31" s="78"/>
      <c r="BX31" s="79"/>
      <c r="BY31" s="84"/>
      <c r="BZ31" s="78">
        <v>5</v>
      </c>
      <c r="CA31" s="79"/>
      <c r="CB31" s="85"/>
      <c r="CC31" s="86"/>
      <c r="CD31" s="84"/>
      <c r="CE31" s="84"/>
      <c r="CF31" s="86"/>
      <c r="CG31" s="84"/>
      <c r="CH31" s="43"/>
      <c r="CI31" s="43"/>
      <c r="CJ31" s="43"/>
      <c r="CK31" s="43"/>
      <c r="CL31" s="43"/>
      <c r="CM31" s="87"/>
      <c r="CN31" s="87"/>
      <c r="CO31" s="87"/>
      <c r="CP31" s="87"/>
      <c r="CQ31" s="73"/>
      <c r="CR31" s="72"/>
      <c r="CS31" s="76"/>
      <c r="CT31" s="43"/>
      <c r="CU31" s="77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</row>
    <row r="32" spans="1:158" s="46" customFormat="1" ht="13.5" customHeight="1">
      <c r="A32" s="43"/>
      <c r="B32" s="26" t="s">
        <v>346</v>
      </c>
      <c r="C32" s="141" t="s">
        <v>347</v>
      </c>
      <c r="D32" s="72">
        <f t="shared" si="11"/>
        <v>1</v>
      </c>
      <c r="E32" s="72">
        <f t="shared" si="12"/>
        <v>1</v>
      </c>
      <c r="F32" s="72">
        <f t="shared" si="13"/>
        <v>0</v>
      </c>
      <c r="G32" s="72">
        <f t="shared" si="14"/>
        <v>9</v>
      </c>
      <c r="H32" s="73">
        <f t="shared" si="15"/>
        <v>9</v>
      </c>
      <c r="I32" s="72" t="s">
        <v>236</v>
      </c>
      <c r="J32" s="74">
        <f t="shared" si="16"/>
        <v>9</v>
      </c>
      <c r="K32" s="72">
        <f t="shared" si="17"/>
      </c>
      <c r="L32" s="49"/>
      <c r="M32" s="75">
        <f t="shared" si="18"/>
        <v>2</v>
      </c>
      <c r="N32" s="43"/>
      <c r="O32" s="76" t="s">
        <v>122</v>
      </c>
      <c r="P32" s="76" t="s">
        <v>122</v>
      </c>
      <c r="Q32" s="49"/>
      <c r="R32" s="78"/>
      <c r="S32" s="79"/>
      <c r="T32" s="80"/>
      <c r="U32" s="78"/>
      <c r="V32" s="79"/>
      <c r="W32" s="81"/>
      <c r="X32" s="78"/>
      <c r="Y32" s="79"/>
      <c r="Z32" s="82"/>
      <c r="AA32" s="78"/>
      <c r="AB32" s="79"/>
      <c r="AC32" s="82"/>
      <c r="AD32" s="78"/>
      <c r="AE32" s="79"/>
      <c r="AF32" s="82"/>
      <c r="AG32" s="78"/>
      <c r="AH32" s="79"/>
      <c r="AI32" s="83"/>
      <c r="AJ32" s="78"/>
      <c r="AK32" s="79"/>
      <c r="AL32" s="81"/>
      <c r="AM32" s="78"/>
      <c r="AN32" s="79"/>
      <c r="AO32" s="83"/>
      <c r="AP32" s="78"/>
      <c r="AQ32" s="79"/>
      <c r="AR32" s="83"/>
      <c r="AS32" s="78"/>
      <c r="AT32" s="79"/>
      <c r="AU32" s="83"/>
      <c r="AV32" s="78"/>
      <c r="AW32" s="79"/>
      <c r="AX32" s="83"/>
      <c r="AY32" s="78"/>
      <c r="AZ32" s="79"/>
      <c r="BA32" s="83"/>
      <c r="BB32" s="78">
        <v>9</v>
      </c>
      <c r="BC32" s="79"/>
      <c r="BD32" s="83"/>
      <c r="BE32" s="78"/>
      <c r="BF32" s="79"/>
      <c r="BG32" s="83"/>
      <c r="BH32" s="78"/>
      <c r="BI32" s="79"/>
      <c r="BJ32" s="83"/>
      <c r="BK32" s="78"/>
      <c r="BL32" s="79"/>
      <c r="BM32" s="83"/>
      <c r="BN32" s="78"/>
      <c r="BO32" s="79"/>
      <c r="BP32" s="83"/>
      <c r="BQ32" s="78"/>
      <c r="BR32" s="79"/>
      <c r="BS32" s="83"/>
      <c r="BT32" s="78"/>
      <c r="BU32" s="79"/>
      <c r="BV32" s="83"/>
      <c r="BW32" s="78"/>
      <c r="BX32" s="79"/>
      <c r="BY32" s="84"/>
      <c r="BZ32" s="78"/>
      <c r="CA32" s="79"/>
      <c r="CB32" s="85"/>
      <c r="CC32" s="86"/>
      <c r="CD32" s="84"/>
      <c r="CE32" s="84"/>
      <c r="CF32" s="86"/>
      <c r="CG32" s="84"/>
      <c r="CH32" s="43"/>
      <c r="CI32" s="43"/>
      <c r="CJ32" s="43"/>
      <c r="CK32" s="43"/>
      <c r="CL32" s="43"/>
      <c r="CM32" s="87"/>
      <c r="CN32" s="87"/>
      <c r="CO32" s="87"/>
      <c r="CP32" s="87"/>
      <c r="CQ32" s="73"/>
      <c r="CR32" s="72"/>
      <c r="CS32" s="76"/>
      <c r="CT32" s="43"/>
      <c r="CU32" s="91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88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</row>
    <row r="33" spans="1:158" s="46" customFormat="1" ht="13.5" customHeight="1">
      <c r="A33" s="43"/>
      <c r="B33" s="26" t="s">
        <v>247</v>
      </c>
      <c r="C33" s="141" t="s">
        <v>125</v>
      </c>
      <c r="D33" s="72">
        <f t="shared" si="11"/>
        <v>3</v>
      </c>
      <c r="E33" s="72">
        <f t="shared" si="12"/>
        <v>3</v>
      </c>
      <c r="F33" s="72">
        <f t="shared" si="13"/>
        <v>3</v>
      </c>
      <c r="G33" s="72">
        <f t="shared" si="14"/>
        <v>5</v>
      </c>
      <c r="H33" s="73">
        <f t="shared" si="15"/>
        <v>3</v>
      </c>
      <c r="I33" s="72" t="s">
        <v>236</v>
      </c>
      <c r="J33" s="74">
        <f t="shared" si="16"/>
        <v>5</v>
      </c>
      <c r="K33" s="72" t="str">
        <f t="shared" si="17"/>
        <v>*</v>
      </c>
      <c r="L33" s="49"/>
      <c r="M33" s="75">
        <f t="shared" si="18"/>
        <v>5</v>
      </c>
      <c r="N33" s="43"/>
      <c r="O33" s="76">
        <f>IF(CN33="-",IF(E33="-","-",IF(E33-F33=0,G33,G33/(E33-F33))),IF(E33="-",IF(CN33-CO33=0,"-",CP33/(CN33-CO33)),(CP33+G33)/IF(CN33-CO33+E33-F33=0,1,CN33-CO33+E33-F33)))</f>
        <v>5</v>
      </c>
      <c r="P33" s="77">
        <f>IF(CN33="-",IF(E33="-",CU33,IF((E33-F33)&lt;5,CU33,IF(O33&gt;=40,5,IF(O33&gt;=30,4,IF(O33&gt;=20,3,IF(O33&gt;=10,2,1)))))),IF(E33="-",IF((CN33-CO33)&lt;5,CU33,IF(O33&gt;=40,5,IF(O33&gt;=30,4,IF(O33&gt;=20,3,IF(O33&gt;=10,2,1))))),IF((CN33+E33-CO33-F33)&lt;5,CU33,IF(O33&gt;=40,5,IF(O33&gt;=30,4,IF(O33&gt;=20,3,IF(O33&gt;=10,2,1)))))))</f>
        <v>1</v>
      </c>
      <c r="Q33" s="49"/>
      <c r="R33" s="78"/>
      <c r="S33" s="79"/>
      <c r="T33" s="80"/>
      <c r="U33" s="78"/>
      <c r="V33" s="79"/>
      <c r="W33" s="81"/>
      <c r="X33" s="78"/>
      <c r="Y33" s="79"/>
      <c r="Z33" s="82"/>
      <c r="AA33" s="78"/>
      <c r="AB33" s="79"/>
      <c r="AC33" s="82"/>
      <c r="AD33" s="78">
        <v>3</v>
      </c>
      <c r="AE33" s="79" t="s">
        <v>113</v>
      </c>
      <c r="AF33" s="82"/>
      <c r="AG33" s="78"/>
      <c r="AH33" s="79"/>
      <c r="AI33" s="83"/>
      <c r="AJ33" s="78"/>
      <c r="AK33" s="79"/>
      <c r="AL33" s="81"/>
      <c r="AM33" s="78">
        <v>0</v>
      </c>
      <c r="AN33" s="79" t="s">
        <v>113</v>
      </c>
      <c r="AO33" s="83"/>
      <c r="AP33" s="78">
        <v>2</v>
      </c>
      <c r="AQ33" s="79" t="s">
        <v>113</v>
      </c>
      <c r="AR33" s="83"/>
      <c r="AS33" s="78"/>
      <c r="AT33" s="79"/>
      <c r="AU33" s="83"/>
      <c r="AV33" s="78"/>
      <c r="AW33" s="79"/>
      <c r="AX33" s="83"/>
      <c r="AY33" s="78"/>
      <c r="AZ33" s="79"/>
      <c r="BA33" s="83"/>
      <c r="BB33" s="78"/>
      <c r="BC33" s="79"/>
      <c r="BD33" s="83"/>
      <c r="BE33" s="78"/>
      <c r="BF33" s="79"/>
      <c r="BG33" s="83"/>
      <c r="BH33" s="78"/>
      <c r="BI33" s="79"/>
      <c r="BJ33" s="83"/>
      <c r="BK33" s="78"/>
      <c r="BL33" s="79"/>
      <c r="BM33" s="83"/>
      <c r="BN33" s="78"/>
      <c r="BO33" s="79"/>
      <c r="BP33" s="83"/>
      <c r="BQ33" s="78"/>
      <c r="BR33" s="79"/>
      <c r="BS33" s="83"/>
      <c r="BT33" s="78"/>
      <c r="BU33" s="79"/>
      <c r="BV33" s="83"/>
      <c r="BW33" s="78"/>
      <c r="BX33" s="79"/>
      <c r="BY33" s="84"/>
      <c r="BZ33" s="78"/>
      <c r="CA33" s="79"/>
      <c r="CB33" s="85"/>
      <c r="CC33" s="86"/>
      <c r="CD33" s="84"/>
      <c r="CE33" s="84"/>
      <c r="CF33" s="86"/>
      <c r="CG33" s="84"/>
      <c r="CH33" s="43"/>
      <c r="CI33" s="43"/>
      <c r="CJ33" s="43"/>
      <c r="CK33" s="43"/>
      <c r="CL33" s="43"/>
      <c r="CM33" s="87" t="s">
        <v>122</v>
      </c>
      <c r="CN33" s="87" t="s">
        <v>122</v>
      </c>
      <c r="CO33" s="87" t="s">
        <v>122</v>
      </c>
      <c r="CP33" s="87" t="s">
        <v>122</v>
      </c>
      <c r="CQ33" s="73"/>
      <c r="CR33" s="72"/>
      <c r="CS33" s="76" t="str">
        <f>IF(CN33="-","-",IF(CN33-CO33=0,CP33,CP33/(CN33-CO33)))</f>
        <v>-</v>
      </c>
      <c r="CT33" s="43"/>
      <c r="CU33" s="91">
        <v>1</v>
      </c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88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</row>
    <row r="34" spans="1:158" s="46" customFormat="1" ht="13.5" customHeight="1">
      <c r="A34" s="43"/>
      <c r="B34" s="26" t="s">
        <v>361</v>
      </c>
      <c r="C34" s="141" t="s">
        <v>125</v>
      </c>
      <c r="D34" s="72">
        <f t="shared" si="11"/>
        <v>1</v>
      </c>
      <c r="E34" s="72">
        <f t="shared" si="12"/>
        <v>1</v>
      </c>
      <c r="F34" s="72">
        <f t="shared" si="13"/>
        <v>0</v>
      </c>
      <c r="G34" s="72">
        <f t="shared" si="14"/>
        <v>4</v>
      </c>
      <c r="H34" s="73">
        <f t="shared" si="15"/>
        <v>4</v>
      </c>
      <c r="I34" s="72"/>
      <c r="J34" s="74">
        <f t="shared" si="16"/>
        <v>4</v>
      </c>
      <c r="K34" s="72">
        <f t="shared" si="17"/>
      </c>
      <c r="L34" s="49"/>
      <c r="M34" s="75">
        <f t="shared" si="18"/>
        <v>-3</v>
      </c>
      <c r="N34" s="43"/>
      <c r="O34" s="76" t="s">
        <v>122</v>
      </c>
      <c r="P34" s="76" t="s">
        <v>122</v>
      </c>
      <c r="Q34" s="49"/>
      <c r="R34" s="78"/>
      <c r="S34" s="79"/>
      <c r="T34" s="80"/>
      <c r="U34" s="78"/>
      <c r="V34" s="79"/>
      <c r="W34" s="81"/>
      <c r="X34" s="78"/>
      <c r="Y34" s="79"/>
      <c r="Z34" s="82"/>
      <c r="AA34" s="78"/>
      <c r="AB34" s="79"/>
      <c r="AC34" s="82"/>
      <c r="AD34" s="78"/>
      <c r="AE34" s="79"/>
      <c r="AF34" s="82"/>
      <c r="AG34" s="78"/>
      <c r="AH34" s="79"/>
      <c r="AI34" s="83"/>
      <c r="AJ34" s="78"/>
      <c r="AK34" s="79"/>
      <c r="AL34" s="81"/>
      <c r="AM34" s="78"/>
      <c r="AN34" s="79"/>
      <c r="AO34" s="83"/>
      <c r="AP34" s="78"/>
      <c r="AQ34" s="79"/>
      <c r="AR34" s="83"/>
      <c r="AS34" s="78"/>
      <c r="AT34" s="79"/>
      <c r="AU34" s="83"/>
      <c r="AV34" s="78"/>
      <c r="AW34" s="79"/>
      <c r="AX34" s="83"/>
      <c r="AY34" s="78"/>
      <c r="AZ34" s="79"/>
      <c r="BA34" s="83"/>
      <c r="BB34" s="78"/>
      <c r="BC34" s="79"/>
      <c r="BD34" s="83"/>
      <c r="BE34" s="78">
        <v>4</v>
      </c>
      <c r="BF34" s="79"/>
      <c r="BG34" s="83"/>
      <c r="BH34" s="78"/>
      <c r="BI34" s="79"/>
      <c r="BJ34" s="83"/>
      <c r="BK34" s="78"/>
      <c r="BL34" s="79"/>
      <c r="BM34" s="83"/>
      <c r="BN34" s="78"/>
      <c r="BO34" s="79"/>
      <c r="BP34" s="83"/>
      <c r="BQ34" s="78"/>
      <c r="BR34" s="79"/>
      <c r="BS34" s="83"/>
      <c r="BT34" s="78"/>
      <c r="BU34" s="79"/>
      <c r="BV34" s="83"/>
      <c r="BW34" s="78"/>
      <c r="BX34" s="79"/>
      <c r="BY34" s="84"/>
      <c r="BZ34" s="78"/>
      <c r="CA34" s="79"/>
      <c r="CB34" s="85"/>
      <c r="CC34" s="86"/>
      <c r="CD34" s="84"/>
      <c r="CE34" s="84"/>
      <c r="CF34" s="86"/>
      <c r="CG34" s="84"/>
      <c r="CH34" s="43"/>
      <c r="CI34" s="43"/>
      <c r="CJ34" s="43"/>
      <c r="CK34" s="43"/>
      <c r="CL34" s="43"/>
      <c r="CM34" s="87"/>
      <c r="CN34" s="87"/>
      <c r="CO34" s="87"/>
      <c r="CP34" s="87"/>
      <c r="CQ34" s="73"/>
      <c r="CR34" s="72"/>
      <c r="CS34" s="76"/>
      <c r="CT34" s="43"/>
      <c r="CU34" s="91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88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</row>
    <row r="35" spans="1:158" s="46" customFormat="1" ht="13.5" customHeight="1">
      <c r="A35" s="43"/>
      <c r="B35" s="26" t="s">
        <v>231</v>
      </c>
      <c r="C35" s="141" t="s">
        <v>232</v>
      </c>
      <c r="D35" s="72">
        <f t="shared" si="11"/>
        <v>2</v>
      </c>
      <c r="E35" s="72">
        <f t="shared" si="12"/>
        <v>2</v>
      </c>
      <c r="F35" s="72">
        <f t="shared" si="13"/>
        <v>0</v>
      </c>
      <c r="G35" s="72">
        <f t="shared" si="14"/>
        <v>7</v>
      </c>
      <c r="H35" s="73">
        <f t="shared" si="15"/>
        <v>7</v>
      </c>
      <c r="I35" s="72"/>
      <c r="J35" s="74">
        <f t="shared" si="16"/>
        <v>3.5</v>
      </c>
      <c r="K35" s="72">
        <f t="shared" si="17"/>
      </c>
      <c r="L35" s="49"/>
      <c r="M35" s="75">
        <f t="shared" si="18"/>
        <v>-7</v>
      </c>
      <c r="N35" s="43"/>
      <c r="O35" s="76" t="s">
        <v>122</v>
      </c>
      <c r="P35" s="77">
        <f>IF(CN35="-",IF(E35="-",CU35,IF((E35-F35)&lt;5,CU35,IF(O35&gt;=40,5,IF(O35&gt;=30,4,IF(O35&gt;=20,3,IF(O35&gt;=10,2,1)))))),IF(E35="-",IF((CN35-CO35)&lt;5,CU35,IF(O35&gt;=40,5,IF(O35&gt;=30,4,IF(O35&gt;=20,3,IF(O35&gt;=10,2,1))))),IF((CN35+E35-CO35-F35)&lt;5,CU35,IF(O35&gt;=40,5,IF(O35&gt;=30,4,IF(O35&gt;=20,3,IF(O35&gt;=10,2,1)))))))</f>
        <v>2</v>
      </c>
      <c r="Q35" s="49"/>
      <c r="R35" s="78"/>
      <c r="S35" s="79"/>
      <c r="T35" s="80"/>
      <c r="U35" s="78"/>
      <c r="V35" s="79"/>
      <c r="W35" s="81"/>
      <c r="X35" s="78"/>
      <c r="Y35" s="79"/>
      <c r="Z35" s="82"/>
      <c r="AA35" s="78">
        <v>0</v>
      </c>
      <c r="AB35" s="79"/>
      <c r="AC35" s="82"/>
      <c r="AD35" s="78"/>
      <c r="AE35" s="79"/>
      <c r="AF35" s="82"/>
      <c r="AG35" s="78"/>
      <c r="AH35" s="79"/>
      <c r="AI35" s="83"/>
      <c r="AJ35" s="78"/>
      <c r="AK35" s="79"/>
      <c r="AL35" s="81"/>
      <c r="AM35" s="78"/>
      <c r="AN35" s="79"/>
      <c r="AO35" s="83"/>
      <c r="AP35" s="78"/>
      <c r="AQ35" s="79"/>
      <c r="AR35" s="83"/>
      <c r="AS35" s="78"/>
      <c r="AT35" s="79"/>
      <c r="AU35" s="83"/>
      <c r="AV35" s="78"/>
      <c r="AW35" s="79"/>
      <c r="AX35" s="83"/>
      <c r="AY35" s="78"/>
      <c r="AZ35" s="79"/>
      <c r="BA35" s="83"/>
      <c r="BB35" s="78"/>
      <c r="BC35" s="79"/>
      <c r="BD35" s="83"/>
      <c r="BE35" s="78"/>
      <c r="BF35" s="79"/>
      <c r="BG35" s="83"/>
      <c r="BH35" s="78"/>
      <c r="BI35" s="79"/>
      <c r="BJ35" s="83"/>
      <c r="BK35" s="78"/>
      <c r="BL35" s="79"/>
      <c r="BM35" s="83"/>
      <c r="BN35" s="78"/>
      <c r="BO35" s="79"/>
      <c r="BP35" s="83"/>
      <c r="BQ35" s="78"/>
      <c r="BR35" s="79"/>
      <c r="BS35" s="83"/>
      <c r="BT35" s="78"/>
      <c r="BU35" s="79"/>
      <c r="BV35" s="83"/>
      <c r="BW35" s="78">
        <v>7</v>
      </c>
      <c r="BX35" s="79"/>
      <c r="BY35" s="84"/>
      <c r="BZ35" s="78"/>
      <c r="CA35" s="79"/>
      <c r="CB35" s="85"/>
      <c r="CC35" s="86"/>
      <c r="CD35" s="84"/>
      <c r="CE35" s="84"/>
      <c r="CF35" s="86"/>
      <c r="CG35" s="84"/>
      <c r="CH35" s="43"/>
      <c r="CI35" s="43"/>
      <c r="CJ35" s="43"/>
      <c r="CK35" s="43"/>
      <c r="CL35" s="43"/>
      <c r="CM35" s="87" t="s">
        <v>122</v>
      </c>
      <c r="CN35" s="87" t="s">
        <v>122</v>
      </c>
      <c r="CO35" s="87" t="s">
        <v>122</v>
      </c>
      <c r="CP35" s="87" t="s">
        <v>122</v>
      </c>
      <c r="CQ35" s="73"/>
      <c r="CR35" s="72"/>
      <c r="CS35" s="76" t="str">
        <f>IF(CN35="-","-",IF(CN35-CO35=0,CP35,CP35/(CN35-CO35)))</f>
        <v>-</v>
      </c>
      <c r="CT35" s="43"/>
      <c r="CU35" s="91">
        <v>2</v>
      </c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88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</row>
    <row r="36" spans="1:158" s="46" customFormat="1" ht="13.5" customHeight="1">
      <c r="A36" s="43"/>
      <c r="B36" s="26" t="s">
        <v>430</v>
      </c>
      <c r="C36" s="141" t="s">
        <v>234</v>
      </c>
      <c r="D36" s="72">
        <f t="shared" si="11"/>
        <v>3</v>
      </c>
      <c r="E36" s="72">
        <f t="shared" si="12"/>
        <v>3</v>
      </c>
      <c r="F36" s="72">
        <f t="shared" si="13"/>
        <v>1</v>
      </c>
      <c r="G36" s="72">
        <f t="shared" si="14"/>
        <v>7</v>
      </c>
      <c r="H36" s="73">
        <f t="shared" si="15"/>
        <v>5</v>
      </c>
      <c r="I36" s="72"/>
      <c r="J36" s="74">
        <f t="shared" si="16"/>
        <v>3.5</v>
      </c>
      <c r="K36" s="72">
        <f t="shared" si="17"/>
      </c>
      <c r="L36" s="49"/>
      <c r="M36" s="75">
        <f t="shared" si="18"/>
        <v>-7</v>
      </c>
      <c r="N36" s="43"/>
      <c r="O36" s="76" t="s">
        <v>122</v>
      </c>
      <c r="P36" s="76" t="s">
        <v>122</v>
      </c>
      <c r="Q36" s="43"/>
      <c r="R36" s="78"/>
      <c r="S36" s="79"/>
      <c r="T36" s="80"/>
      <c r="U36" s="78"/>
      <c r="V36" s="79"/>
      <c r="W36" s="81"/>
      <c r="X36" s="78"/>
      <c r="Y36" s="79"/>
      <c r="Z36" s="82"/>
      <c r="AA36" s="78"/>
      <c r="AB36" s="79"/>
      <c r="AC36" s="82"/>
      <c r="AD36" s="78"/>
      <c r="AE36" s="79"/>
      <c r="AF36" s="82"/>
      <c r="AG36" s="78"/>
      <c r="AH36" s="79"/>
      <c r="AI36" s="83"/>
      <c r="AJ36" s="78"/>
      <c r="AK36" s="79"/>
      <c r="AL36" s="81"/>
      <c r="AM36" s="78"/>
      <c r="AN36" s="79"/>
      <c r="AO36" s="83"/>
      <c r="AP36" s="78"/>
      <c r="AQ36" s="79"/>
      <c r="AR36" s="83"/>
      <c r="AS36" s="78"/>
      <c r="AT36" s="79"/>
      <c r="AU36" s="83"/>
      <c r="AV36" s="78"/>
      <c r="AW36" s="79"/>
      <c r="AX36" s="83"/>
      <c r="AY36" s="78"/>
      <c r="AZ36" s="79"/>
      <c r="BA36" s="83"/>
      <c r="BB36" s="78"/>
      <c r="BC36" s="79"/>
      <c r="BD36" s="83"/>
      <c r="BE36" s="78"/>
      <c r="BF36" s="79"/>
      <c r="BG36" s="83"/>
      <c r="BH36" s="78"/>
      <c r="BI36" s="79"/>
      <c r="BJ36" s="83"/>
      <c r="BK36" s="78">
        <v>5</v>
      </c>
      <c r="BL36" s="79"/>
      <c r="BM36" s="83"/>
      <c r="BN36" s="78"/>
      <c r="BO36" s="79"/>
      <c r="BP36" s="83"/>
      <c r="BQ36" s="78"/>
      <c r="BR36" s="79"/>
      <c r="BS36" s="83"/>
      <c r="BT36" s="78"/>
      <c r="BU36" s="79"/>
      <c r="BV36" s="83"/>
      <c r="BW36" s="78">
        <v>1</v>
      </c>
      <c r="BX36" s="79"/>
      <c r="BY36" s="84"/>
      <c r="BZ36" s="78">
        <v>1</v>
      </c>
      <c r="CA36" s="79" t="s">
        <v>113</v>
      </c>
      <c r="CB36" s="85"/>
      <c r="CC36" s="86"/>
      <c r="CD36" s="84"/>
      <c r="CE36" s="84"/>
      <c r="CF36" s="86"/>
      <c r="CG36" s="84"/>
      <c r="CH36" s="43"/>
      <c r="CI36" s="43"/>
      <c r="CJ36" s="43"/>
      <c r="CK36" s="43"/>
      <c r="CL36" s="43"/>
      <c r="CM36" s="87"/>
      <c r="CN36" s="87"/>
      <c r="CO36" s="87"/>
      <c r="CP36" s="87"/>
      <c r="CQ36" s="73"/>
      <c r="CR36" s="72"/>
      <c r="CS36" s="76"/>
      <c r="CT36" s="43"/>
      <c r="CU36" s="91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88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</row>
    <row r="37" spans="1:158" s="46" customFormat="1" ht="13.5" customHeight="1">
      <c r="A37" s="43"/>
      <c r="B37" s="26" t="s">
        <v>271</v>
      </c>
      <c r="C37" s="141" t="s">
        <v>125</v>
      </c>
      <c r="D37" s="72">
        <f t="shared" si="11"/>
        <v>1</v>
      </c>
      <c r="E37" s="72">
        <f t="shared" si="12"/>
        <v>1</v>
      </c>
      <c r="F37" s="72">
        <f t="shared" si="13"/>
        <v>0</v>
      </c>
      <c r="G37" s="72">
        <f t="shared" si="14"/>
        <v>2</v>
      </c>
      <c r="H37" s="73">
        <f t="shared" si="15"/>
        <v>2</v>
      </c>
      <c r="I37" s="72"/>
      <c r="J37" s="74">
        <f t="shared" si="16"/>
        <v>2</v>
      </c>
      <c r="K37" s="72">
        <f t="shared" si="17"/>
      </c>
      <c r="L37" s="49"/>
      <c r="M37" s="75">
        <f t="shared" si="18"/>
        <v>-5</v>
      </c>
      <c r="N37" s="89"/>
      <c r="O37" s="76" t="s">
        <v>122</v>
      </c>
      <c r="P37" s="76" t="s">
        <v>122</v>
      </c>
      <c r="Q37" s="49"/>
      <c r="R37" s="78"/>
      <c r="S37" s="79"/>
      <c r="T37" s="80"/>
      <c r="U37" s="78"/>
      <c r="V37" s="79"/>
      <c r="W37" s="81"/>
      <c r="X37" s="78"/>
      <c r="Y37" s="79"/>
      <c r="Z37" s="82"/>
      <c r="AA37" s="78"/>
      <c r="AB37" s="79"/>
      <c r="AC37" s="82"/>
      <c r="AD37" s="78"/>
      <c r="AE37" s="79"/>
      <c r="AF37" s="82"/>
      <c r="AG37" s="78"/>
      <c r="AH37" s="79"/>
      <c r="AI37" s="83"/>
      <c r="AJ37" s="78">
        <v>2</v>
      </c>
      <c r="AK37" s="79"/>
      <c r="AL37" s="81"/>
      <c r="AM37" s="78"/>
      <c r="AN37" s="79"/>
      <c r="AO37" s="83"/>
      <c r="AP37" s="78"/>
      <c r="AQ37" s="79"/>
      <c r="AR37" s="83"/>
      <c r="AS37" s="78"/>
      <c r="AT37" s="79"/>
      <c r="AU37" s="83"/>
      <c r="AV37" s="78"/>
      <c r="AW37" s="79"/>
      <c r="AX37" s="83"/>
      <c r="AY37" s="78"/>
      <c r="AZ37" s="79"/>
      <c r="BA37" s="83"/>
      <c r="BB37" s="78"/>
      <c r="BC37" s="79"/>
      <c r="BD37" s="83"/>
      <c r="BE37" s="78"/>
      <c r="BF37" s="79"/>
      <c r="BG37" s="83"/>
      <c r="BH37" s="78"/>
      <c r="BI37" s="79"/>
      <c r="BJ37" s="83"/>
      <c r="BK37" s="78"/>
      <c r="BL37" s="79"/>
      <c r="BM37" s="83"/>
      <c r="BN37" s="78"/>
      <c r="BO37" s="79"/>
      <c r="BP37" s="83"/>
      <c r="BQ37" s="78"/>
      <c r="BR37" s="79"/>
      <c r="BS37" s="83"/>
      <c r="BT37" s="78"/>
      <c r="BU37" s="79"/>
      <c r="BV37" s="83"/>
      <c r="BW37" s="78"/>
      <c r="BX37" s="79"/>
      <c r="BY37" s="84"/>
      <c r="BZ37" s="78"/>
      <c r="CA37" s="79"/>
      <c r="CB37" s="85"/>
      <c r="CC37" s="86"/>
      <c r="CD37" s="84"/>
      <c r="CE37" s="84"/>
      <c r="CF37" s="86"/>
      <c r="CG37" s="84"/>
      <c r="CH37" s="43"/>
      <c r="CI37" s="43"/>
      <c r="CJ37" s="43"/>
      <c r="CK37" s="43"/>
      <c r="CL37" s="43"/>
      <c r="CM37" s="87"/>
      <c r="CN37" s="87">
        <v>24</v>
      </c>
      <c r="CO37" s="87">
        <v>9</v>
      </c>
      <c r="CP37" s="87">
        <v>764</v>
      </c>
      <c r="CQ37" s="73"/>
      <c r="CR37" s="72"/>
      <c r="CS37" s="76">
        <f>IF(CN37="-","-",IF(CN37-CO37=0,CP37,CP37/(CN37-CO37)))</f>
        <v>50.93333333333333</v>
      </c>
      <c r="CT37" s="43"/>
      <c r="CU37" s="91">
        <v>5</v>
      </c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88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</row>
    <row r="38" spans="1:158" s="46" customFormat="1" ht="13.5" customHeight="1">
      <c r="A38" s="43"/>
      <c r="B38" s="26" t="s">
        <v>233</v>
      </c>
      <c r="C38" s="141" t="s">
        <v>234</v>
      </c>
      <c r="D38" s="72">
        <f t="shared" si="11"/>
        <v>4</v>
      </c>
      <c r="E38" s="72">
        <f t="shared" si="12"/>
        <v>2</v>
      </c>
      <c r="F38" s="72">
        <f t="shared" si="13"/>
        <v>0</v>
      </c>
      <c r="G38" s="72">
        <f t="shared" si="14"/>
        <v>3</v>
      </c>
      <c r="H38" s="73">
        <f t="shared" si="15"/>
        <v>2</v>
      </c>
      <c r="I38" s="72"/>
      <c r="J38" s="74">
        <f t="shared" si="16"/>
        <v>1.5</v>
      </c>
      <c r="K38" s="72">
        <f t="shared" si="17"/>
      </c>
      <c r="L38" s="49"/>
      <c r="M38" s="75">
        <f t="shared" si="18"/>
        <v>-11</v>
      </c>
      <c r="N38" s="89"/>
      <c r="O38" s="76">
        <f>IF(CN38="-",IF(E38="-","-",IF(E38-F38=0,G38,G38/(E38-F38))),IF(E38="-",IF(CN38-CO38=0,"-",CP38/(CN38-CO38)),(CP38+G38)/IF(CN38-CO38+E38-F38=0,1,CN38-CO38+E38-F38)))</f>
        <v>1.5</v>
      </c>
      <c r="P38" s="77">
        <f>IF(CN38="-",IF(E38="-",CU38,IF((E38-F38)&lt;5,CU38,IF(O38&gt;=40,5,IF(O38&gt;=30,4,IF(O38&gt;=20,3,IF(O38&gt;=10,2,1)))))),IF(E38="-",IF((CN38-CO38)&lt;5,CU38,IF(O38&gt;=40,5,IF(O38&gt;=30,4,IF(O38&gt;=20,3,IF(O38&gt;=10,2,1))))),IF((CN38+E38-CO38-F38)&lt;5,CU38,IF(O38&gt;=40,5,IF(O38&gt;=30,4,IF(O38&gt;=20,3,IF(O38&gt;=10,2,1)))))))</f>
        <v>1</v>
      </c>
      <c r="Q38" s="43"/>
      <c r="R38" s="78"/>
      <c r="S38" s="79"/>
      <c r="T38" s="80"/>
      <c r="U38" s="78"/>
      <c r="V38" s="79"/>
      <c r="W38" s="81"/>
      <c r="X38" s="78"/>
      <c r="Y38" s="79"/>
      <c r="Z38" s="82"/>
      <c r="AA38" s="78" t="s">
        <v>117</v>
      </c>
      <c r="AB38" s="79"/>
      <c r="AC38" s="82"/>
      <c r="AD38" s="78"/>
      <c r="AE38" s="79"/>
      <c r="AF38" s="82"/>
      <c r="AG38" s="78"/>
      <c r="AH38" s="79"/>
      <c r="AI38" s="83"/>
      <c r="AJ38" s="78"/>
      <c r="AK38" s="79"/>
      <c r="AL38" s="81"/>
      <c r="AM38" s="78"/>
      <c r="AN38" s="79"/>
      <c r="AO38" s="83"/>
      <c r="AP38" s="78"/>
      <c r="AQ38" s="79"/>
      <c r="AR38" s="83"/>
      <c r="AS38" s="78">
        <v>2</v>
      </c>
      <c r="AT38" s="79"/>
      <c r="AU38" s="83"/>
      <c r="AV38" s="78">
        <v>1</v>
      </c>
      <c r="AW38" s="79"/>
      <c r="AX38" s="83"/>
      <c r="AY38" s="78" t="s">
        <v>117</v>
      </c>
      <c r="AZ38" s="79"/>
      <c r="BA38" s="83"/>
      <c r="BB38" s="78"/>
      <c r="BC38" s="79"/>
      <c r="BD38" s="83"/>
      <c r="BE38" s="78"/>
      <c r="BF38" s="79"/>
      <c r="BG38" s="83"/>
      <c r="BH38" s="78"/>
      <c r="BI38" s="79"/>
      <c r="BJ38" s="83"/>
      <c r="BK38" s="78"/>
      <c r="BL38" s="79"/>
      <c r="BM38" s="83"/>
      <c r="BN38" s="78"/>
      <c r="BO38" s="79"/>
      <c r="BP38" s="83"/>
      <c r="BQ38" s="78"/>
      <c r="BR38" s="79"/>
      <c r="BS38" s="83"/>
      <c r="BT38" s="78"/>
      <c r="BU38" s="79"/>
      <c r="BV38" s="83"/>
      <c r="BW38" s="78"/>
      <c r="BX38" s="79"/>
      <c r="BY38" s="84"/>
      <c r="BZ38" s="78"/>
      <c r="CA38" s="79"/>
      <c r="CB38" s="85"/>
      <c r="CC38" s="86"/>
      <c r="CD38" s="84"/>
      <c r="CE38" s="84"/>
      <c r="CF38" s="86"/>
      <c r="CG38" s="84"/>
      <c r="CH38" s="43"/>
      <c r="CI38" s="43"/>
      <c r="CJ38" s="43"/>
      <c r="CK38" s="43"/>
      <c r="CL38" s="43"/>
      <c r="CM38" s="87" t="s">
        <v>122</v>
      </c>
      <c r="CN38" s="87" t="s">
        <v>122</v>
      </c>
      <c r="CO38" s="87" t="s">
        <v>122</v>
      </c>
      <c r="CP38" s="87" t="s">
        <v>122</v>
      </c>
      <c r="CQ38" s="73"/>
      <c r="CR38" s="72"/>
      <c r="CS38" s="76" t="str">
        <f>IF(CN38="-","-",IF(CN38-CO38=0,CP38,CP38/(CN38-CO38)))</f>
        <v>-</v>
      </c>
      <c r="CT38" s="43"/>
      <c r="CU38" s="91">
        <v>1</v>
      </c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88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</row>
    <row r="39" spans="1:158" s="46" customFormat="1" ht="13.5" customHeight="1">
      <c r="A39" s="43"/>
      <c r="B39" s="26" t="s">
        <v>180</v>
      </c>
      <c r="C39" s="141" t="s">
        <v>119</v>
      </c>
      <c r="D39" s="72">
        <f t="shared" si="11"/>
        <v>4</v>
      </c>
      <c r="E39" s="72">
        <f t="shared" si="12"/>
        <v>1</v>
      </c>
      <c r="F39" s="72">
        <f t="shared" si="13"/>
        <v>1</v>
      </c>
      <c r="G39" s="72">
        <f t="shared" si="14"/>
        <v>1</v>
      </c>
      <c r="H39" s="73">
        <f t="shared" si="15"/>
        <v>1</v>
      </c>
      <c r="I39" s="72"/>
      <c r="J39" s="74">
        <f t="shared" si="16"/>
        <v>1</v>
      </c>
      <c r="K39" s="72" t="str">
        <f t="shared" si="17"/>
        <v>*</v>
      </c>
      <c r="L39" s="49"/>
      <c r="M39" s="75">
        <f t="shared" si="18"/>
        <v>1</v>
      </c>
      <c r="N39" s="43"/>
      <c r="O39" s="76" t="s">
        <v>122</v>
      </c>
      <c r="P39" s="77">
        <f>IF(CN39="-",IF(E39="-",CU39,IF((E39-F39)&lt;5,CU39,IF(O39&gt;=40,5,IF(O39&gt;=30,4,IF(O39&gt;=20,3,IF(O39&gt;=10,2,1)))))),IF(E39="-",IF((CN39-CO39)&lt;5,CU39,IF(O39&gt;=40,5,IF(O39&gt;=30,4,IF(O39&gt;=20,3,IF(O39&gt;=10,2,1))))),IF((CN39+E39-CO39-F39)&lt;5,CU39,IF(O39&gt;=40,5,IF(O39&gt;=30,4,IF(O39&gt;=20,3,IF(O39&gt;=10,2,1)))))))</f>
        <v>1</v>
      </c>
      <c r="Q39" s="49"/>
      <c r="R39" s="78"/>
      <c r="S39" s="79"/>
      <c r="T39" s="80"/>
      <c r="U39" s="78"/>
      <c r="V39" s="79"/>
      <c r="W39" s="81"/>
      <c r="X39" s="78"/>
      <c r="Y39" s="79"/>
      <c r="Z39" s="82"/>
      <c r="AA39" s="78"/>
      <c r="AB39" s="79"/>
      <c r="AC39" s="82"/>
      <c r="AD39" s="78"/>
      <c r="AE39" s="79"/>
      <c r="AF39" s="82"/>
      <c r="AG39" s="78"/>
      <c r="AH39" s="79"/>
      <c r="AI39" s="83"/>
      <c r="AJ39" s="78"/>
      <c r="AK39" s="79"/>
      <c r="AL39" s="81"/>
      <c r="AM39" s="78"/>
      <c r="AN39" s="79"/>
      <c r="AO39" s="83"/>
      <c r="AP39" s="78" t="s">
        <v>117</v>
      </c>
      <c r="AQ39" s="79"/>
      <c r="AR39" s="83"/>
      <c r="AS39" s="78"/>
      <c r="AT39" s="79"/>
      <c r="AU39" s="83"/>
      <c r="AV39" s="78"/>
      <c r="AW39" s="79"/>
      <c r="AX39" s="83"/>
      <c r="AY39" s="78"/>
      <c r="AZ39" s="79"/>
      <c r="BA39" s="83"/>
      <c r="BB39" s="78"/>
      <c r="BC39" s="79"/>
      <c r="BD39" s="83"/>
      <c r="BE39" s="78"/>
      <c r="BF39" s="79"/>
      <c r="BG39" s="83"/>
      <c r="BH39" s="78"/>
      <c r="BI39" s="79"/>
      <c r="BJ39" s="83"/>
      <c r="BK39" s="78"/>
      <c r="BL39" s="79"/>
      <c r="BM39" s="83"/>
      <c r="BN39" s="78">
        <v>1</v>
      </c>
      <c r="BO39" s="79" t="s">
        <v>113</v>
      </c>
      <c r="BP39" s="83"/>
      <c r="BQ39" s="78" t="s">
        <v>122</v>
      </c>
      <c r="BR39" s="79"/>
      <c r="BS39" s="83"/>
      <c r="BT39" s="78" t="s">
        <v>117</v>
      </c>
      <c r="BU39" s="79"/>
      <c r="BV39" s="83"/>
      <c r="BW39" s="78"/>
      <c r="BX39" s="79"/>
      <c r="BY39" s="84"/>
      <c r="BZ39" s="78"/>
      <c r="CA39" s="79"/>
      <c r="CB39" s="85"/>
      <c r="CC39" s="86"/>
      <c r="CD39" s="84"/>
      <c r="CE39" s="84"/>
      <c r="CF39" s="86"/>
      <c r="CG39" s="84"/>
      <c r="CH39" s="43"/>
      <c r="CI39" s="43"/>
      <c r="CJ39" s="43"/>
      <c r="CK39" s="43"/>
      <c r="CL39" s="43"/>
      <c r="CM39" s="87"/>
      <c r="CN39" s="87"/>
      <c r="CO39" s="87"/>
      <c r="CP39" s="87"/>
      <c r="CQ39" s="73"/>
      <c r="CR39" s="72"/>
      <c r="CS39" s="76"/>
      <c r="CT39" s="43"/>
      <c r="CU39" s="91">
        <v>1</v>
      </c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88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</row>
    <row r="40" spans="1:158" s="46" customFormat="1" ht="13.5" customHeight="1">
      <c r="A40" s="43"/>
      <c r="B40" s="26" t="s">
        <v>331</v>
      </c>
      <c r="C40" s="141" t="s">
        <v>110</v>
      </c>
      <c r="D40" s="72">
        <f t="shared" si="11"/>
        <v>2</v>
      </c>
      <c r="E40" s="72">
        <f t="shared" si="12"/>
        <v>1</v>
      </c>
      <c r="F40" s="72">
        <f t="shared" si="13"/>
        <v>1</v>
      </c>
      <c r="G40" s="72">
        <f t="shared" si="14"/>
        <v>0</v>
      </c>
      <c r="H40" s="73">
        <f t="shared" si="15"/>
        <v>0</v>
      </c>
      <c r="I40" s="72" t="s">
        <v>236</v>
      </c>
      <c r="J40" s="74">
        <f t="shared" si="16"/>
        <v>0</v>
      </c>
      <c r="K40" s="72" t="str">
        <f t="shared" si="17"/>
        <v>*</v>
      </c>
      <c r="L40" s="49"/>
      <c r="M40" s="75">
        <f t="shared" si="18"/>
        <v>0</v>
      </c>
      <c r="N40" s="43"/>
      <c r="O40" s="76">
        <f>IF(CN40="-",IF(E40="-","-",IF(E40-F40=0,G40,G40/(E40-F40))),IF(E40="-",IF(CN40-CO40=0,"-",CP40/(CN40-CO40)),(CP40+G40)/IF(CN40-CO40+E40-F40=0,1,CN40-CO40+E40-F40)))</f>
        <v>0</v>
      </c>
      <c r="P40" s="77">
        <f>IF(CN40="-",IF(E40="-",CU40,IF((E40-F40)&lt;5,CU40,IF(O40&gt;=40,5,IF(O40&gt;=30,4,IF(O40&gt;=20,3,IF(O40&gt;=10,2,1)))))),IF(E40="-",IF((CN40-CO40)&lt;5,CU40,IF(O40&gt;=40,5,IF(O40&gt;=30,4,IF(O40&gt;=20,3,IF(O40&gt;=10,2,1))))),IF((CN40+E40-CO40-F40)&lt;5,CU40,IF(O40&gt;=40,5,IF(O40&gt;=30,4,IF(O40&gt;=20,3,IF(O40&gt;=10,2,1)))))))</f>
        <v>1</v>
      </c>
      <c r="Q40" s="49"/>
      <c r="R40" s="78"/>
      <c r="S40" s="79"/>
      <c r="T40" s="260"/>
      <c r="U40" s="78"/>
      <c r="V40" s="79"/>
      <c r="W40" s="83"/>
      <c r="X40" s="78"/>
      <c r="Y40" s="79"/>
      <c r="Z40" s="83"/>
      <c r="AA40" s="78"/>
      <c r="AB40" s="79"/>
      <c r="AC40" s="83"/>
      <c r="AD40" s="78"/>
      <c r="AE40" s="79"/>
      <c r="AF40" s="83"/>
      <c r="AG40" s="78"/>
      <c r="AH40" s="79"/>
      <c r="AI40" s="83"/>
      <c r="AJ40" s="78"/>
      <c r="AK40" s="79"/>
      <c r="AL40" s="83"/>
      <c r="AM40" s="78"/>
      <c r="AN40" s="79"/>
      <c r="AO40" s="83"/>
      <c r="AP40" s="78"/>
      <c r="AQ40" s="79"/>
      <c r="AR40" s="83"/>
      <c r="AS40" s="78"/>
      <c r="AT40" s="79"/>
      <c r="AU40" s="83"/>
      <c r="AV40" s="78"/>
      <c r="AW40" s="79"/>
      <c r="AX40" s="83"/>
      <c r="AY40" s="78" t="s">
        <v>117</v>
      </c>
      <c r="AZ40" s="79"/>
      <c r="BA40" s="83"/>
      <c r="BB40" s="78"/>
      <c r="BC40" s="79"/>
      <c r="BD40" s="83"/>
      <c r="BE40" s="78"/>
      <c r="BF40" s="79"/>
      <c r="BG40" s="83"/>
      <c r="BH40" s="78">
        <v>0</v>
      </c>
      <c r="BI40" s="79" t="s">
        <v>113</v>
      </c>
      <c r="BJ40" s="83"/>
      <c r="BK40" s="78"/>
      <c r="BL40" s="79"/>
      <c r="BM40" s="83"/>
      <c r="BN40" s="78"/>
      <c r="BO40" s="79"/>
      <c r="BP40" s="83"/>
      <c r="BQ40" s="78"/>
      <c r="BR40" s="79"/>
      <c r="BS40" s="83"/>
      <c r="BT40" s="78"/>
      <c r="BU40" s="79"/>
      <c r="BV40" s="83"/>
      <c r="BW40" s="78"/>
      <c r="BX40" s="79"/>
      <c r="BY40" s="84"/>
      <c r="BZ40" s="78"/>
      <c r="CA40" s="79"/>
      <c r="CB40" s="85"/>
      <c r="CC40" s="86"/>
      <c r="CD40" s="84"/>
      <c r="CE40" s="84"/>
      <c r="CF40" s="86"/>
      <c r="CG40" s="84"/>
      <c r="CH40" s="43"/>
      <c r="CI40" s="43"/>
      <c r="CJ40" s="43"/>
      <c r="CK40" s="43"/>
      <c r="CL40" s="43"/>
      <c r="CM40" s="87" t="s">
        <v>122</v>
      </c>
      <c r="CN40" s="87" t="s">
        <v>122</v>
      </c>
      <c r="CO40" s="87" t="s">
        <v>122</v>
      </c>
      <c r="CP40" s="87" t="s">
        <v>122</v>
      </c>
      <c r="CQ40" s="73"/>
      <c r="CR40" s="72"/>
      <c r="CS40" s="76" t="str">
        <f>IF(CN40="-","-",IF(CN40-CO40=0,CP40,CP40/(CN40-CO40)))</f>
        <v>-</v>
      </c>
      <c r="CT40" s="43"/>
      <c r="CU40" s="91">
        <v>1</v>
      </c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</row>
    <row r="41" spans="1:158" s="46" customFormat="1" ht="13.5" customHeight="1">
      <c r="A41" s="43"/>
      <c r="B41" s="26" t="s">
        <v>362</v>
      </c>
      <c r="C41" s="141" t="s">
        <v>108</v>
      </c>
      <c r="D41" s="72">
        <f t="shared" si="11"/>
        <v>1</v>
      </c>
      <c r="E41" s="72">
        <f t="shared" si="12"/>
        <v>1</v>
      </c>
      <c r="F41" s="72">
        <f t="shared" si="13"/>
        <v>0</v>
      </c>
      <c r="G41" s="72">
        <f t="shared" si="14"/>
        <v>0</v>
      </c>
      <c r="H41" s="73">
        <f t="shared" si="15"/>
        <v>0</v>
      </c>
      <c r="I41" s="72"/>
      <c r="J41" s="74">
        <f t="shared" si="16"/>
        <v>0</v>
      </c>
      <c r="K41" s="72">
        <f t="shared" si="17"/>
      </c>
      <c r="L41" s="49"/>
      <c r="M41" s="75">
        <f t="shared" si="18"/>
        <v>-7</v>
      </c>
      <c r="N41" s="43"/>
      <c r="O41" s="76" t="s">
        <v>122</v>
      </c>
      <c r="P41" s="77">
        <f>IF(CN41="-",IF(E41="-",CU41,IF((E41-F41)&lt;5,CU41,IF(O41&gt;=40,5,IF(O41&gt;=30,4,IF(O41&gt;=20,3,IF(O41&gt;=10,2,1)))))),IF(E41="-",IF((CN41-CO41)&lt;5,CU41,IF(O41&gt;=40,5,IF(O41&gt;=30,4,IF(O41&gt;=20,3,IF(O41&gt;=10,2,1))))),IF((CN41+E41-CO41-F41)&lt;5,CU41,IF(O41&gt;=40,5,IF(O41&gt;=30,4,IF(O41&gt;=20,3,IF(O41&gt;=10,2,1)))))))</f>
        <v>2</v>
      </c>
      <c r="Q41" s="49"/>
      <c r="R41" s="78"/>
      <c r="S41" s="79"/>
      <c r="T41" s="80"/>
      <c r="U41" s="78"/>
      <c r="V41" s="79"/>
      <c r="W41" s="81"/>
      <c r="X41" s="78"/>
      <c r="Y41" s="79"/>
      <c r="Z41" s="82"/>
      <c r="AA41" s="78"/>
      <c r="AB41" s="79"/>
      <c r="AC41" s="82"/>
      <c r="AD41" s="78"/>
      <c r="AE41" s="79"/>
      <c r="AF41" s="82"/>
      <c r="AG41" s="78"/>
      <c r="AH41" s="79"/>
      <c r="AI41" s="83"/>
      <c r="AJ41" s="78"/>
      <c r="AK41" s="79"/>
      <c r="AL41" s="81"/>
      <c r="AM41" s="78"/>
      <c r="AN41" s="79"/>
      <c r="AO41" s="83"/>
      <c r="AP41" s="78"/>
      <c r="AQ41" s="79"/>
      <c r="AR41" s="83"/>
      <c r="AS41" s="78"/>
      <c r="AT41" s="79"/>
      <c r="AU41" s="83"/>
      <c r="AV41" s="78"/>
      <c r="AW41" s="79"/>
      <c r="AX41" s="83"/>
      <c r="AY41" s="78"/>
      <c r="AZ41" s="79"/>
      <c r="BA41" s="83"/>
      <c r="BB41" s="78"/>
      <c r="BC41" s="79"/>
      <c r="BD41" s="83"/>
      <c r="BE41" s="78">
        <v>0</v>
      </c>
      <c r="BF41" s="79"/>
      <c r="BG41" s="83"/>
      <c r="BH41" s="78"/>
      <c r="BI41" s="79"/>
      <c r="BJ41" s="83"/>
      <c r="BK41" s="78"/>
      <c r="BL41" s="79"/>
      <c r="BM41" s="83"/>
      <c r="BN41" s="78"/>
      <c r="BO41" s="79"/>
      <c r="BP41" s="83"/>
      <c r="BQ41" s="78"/>
      <c r="BR41" s="79"/>
      <c r="BS41" s="83"/>
      <c r="BT41" s="78"/>
      <c r="BU41" s="79"/>
      <c r="BV41" s="83"/>
      <c r="BW41" s="78"/>
      <c r="BX41" s="79"/>
      <c r="BY41" s="84"/>
      <c r="BZ41" s="78"/>
      <c r="CA41" s="79"/>
      <c r="CB41" s="85"/>
      <c r="CC41" s="86"/>
      <c r="CD41" s="84"/>
      <c r="CE41" s="84"/>
      <c r="CF41" s="86"/>
      <c r="CG41" s="84"/>
      <c r="CH41" s="43"/>
      <c r="CI41" s="43"/>
      <c r="CJ41" s="43"/>
      <c r="CK41" s="43"/>
      <c r="CL41" s="43"/>
      <c r="CM41" s="87"/>
      <c r="CN41" s="87"/>
      <c r="CO41" s="87"/>
      <c r="CP41" s="87"/>
      <c r="CQ41" s="73"/>
      <c r="CR41" s="72"/>
      <c r="CS41" s="76"/>
      <c r="CT41" s="43"/>
      <c r="CU41" s="91">
        <v>2</v>
      </c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88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</row>
    <row r="42" spans="1:158" s="46" customFormat="1" ht="13.5" customHeight="1">
      <c r="A42" s="43"/>
      <c r="B42" s="26" t="s">
        <v>255</v>
      </c>
      <c r="C42" s="141" t="s">
        <v>108</v>
      </c>
      <c r="D42" s="72">
        <f t="shared" si="11"/>
        <v>1</v>
      </c>
      <c r="E42" s="72" t="str">
        <f t="shared" si="12"/>
        <v>-</v>
      </c>
      <c r="F42" s="72" t="str">
        <f t="shared" si="13"/>
        <v>-</v>
      </c>
      <c r="G42" s="72" t="str">
        <f t="shared" si="14"/>
        <v>-</v>
      </c>
      <c r="H42" s="73" t="str">
        <f t="shared" si="15"/>
        <v>-</v>
      </c>
      <c r="I42" s="72"/>
      <c r="J42" s="74" t="str">
        <f t="shared" si="16"/>
        <v>-</v>
      </c>
      <c r="K42" s="72" t="e">
        <f t="shared" si="17"/>
        <v>#VALUE!</v>
      </c>
      <c r="L42" s="49"/>
      <c r="M42" s="75" t="str">
        <f t="shared" si="18"/>
        <v>-</v>
      </c>
      <c r="N42" s="43"/>
      <c r="O42" s="76" t="str">
        <f>IF(CN42="-",IF(E42="-","-",IF(E42-F42=0,G42,G42/(E42-F42))),IF(E42="-",IF(CN42-CO42=0,"-",CP42/(CN42-CO42)),(CP42+G42)/IF(CN42-CO42+E42-F42=0,1,CN42-CO42+E42-F42)))</f>
        <v>-</v>
      </c>
      <c r="P42" s="77">
        <f>IF(CN42="-",IF(E42="-",CU42,IF((E42-F42)&lt;5,CU42,IF(O42&gt;=40,5,IF(O42&gt;=30,4,IF(O42&gt;=20,3,IF(O42&gt;=10,2,1)))))),IF(E42="-",IF((CN42-CO42)&lt;5,CU42,IF(O42&gt;=40,5,IF(O42&gt;=30,4,IF(O42&gt;=20,3,IF(O42&gt;=10,2,1))))),IF((CN42+E42-CO42-F42)&lt;5,CU42,IF(O42&gt;=40,5,IF(O42&gt;=30,4,IF(O42&gt;=20,3,IF(O42&gt;=10,2,1)))))))</f>
        <v>1</v>
      </c>
      <c r="Q42" s="49"/>
      <c r="R42" s="78"/>
      <c r="S42" s="79"/>
      <c r="T42" s="260"/>
      <c r="U42" s="78"/>
      <c r="V42" s="79"/>
      <c r="W42" s="83"/>
      <c r="X42" s="78"/>
      <c r="Y42" s="79"/>
      <c r="Z42" s="83"/>
      <c r="AA42" s="78"/>
      <c r="AB42" s="79"/>
      <c r="AC42" s="83"/>
      <c r="AD42" s="78"/>
      <c r="AE42" s="79"/>
      <c r="AF42" s="83"/>
      <c r="AG42" s="78" t="s">
        <v>117</v>
      </c>
      <c r="AH42" s="79"/>
      <c r="AI42" s="83"/>
      <c r="AJ42" s="78"/>
      <c r="AK42" s="79"/>
      <c r="AL42" s="83"/>
      <c r="AM42" s="78"/>
      <c r="AN42" s="79"/>
      <c r="AO42" s="83"/>
      <c r="AP42" s="78"/>
      <c r="AQ42" s="79"/>
      <c r="AR42" s="83"/>
      <c r="AS42" s="78"/>
      <c r="AT42" s="79"/>
      <c r="AU42" s="83"/>
      <c r="AV42" s="78"/>
      <c r="AW42" s="79"/>
      <c r="AX42" s="83"/>
      <c r="AY42" s="78"/>
      <c r="AZ42" s="79"/>
      <c r="BA42" s="83"/>
      <c r="BB42" s="78"/>
      <c r="BC42" s="79"/>
      <c r="BD42" s="83"/>
      <c r="BE42" s="78"/>
      <c r="BF42" s="79"/>
      <c r="BG42" s="83"/>
      <c r="BH42" s="78"/>
      <c r="BI42" s="79"/>
      <c r="BJ42" s="83"/>
      <c r="BK42" s="78"/>
      <c r="BL42" s="79"/>
      <c r="BM42" s="83"/>
      <c r="BN42" s="78"/>
      <c r="BO42" s="79"/>
      <c r="BP42" s="83"/>
      <c r="BQ42" s="78"/>
      <c r="BR42" s="79"/>
      <c r="BS42" s="83"/>
      <c r="BT42" s="78"/>
      <c r="BU42" s="79"/>
      <c r="BV42" s="83"/>
      <c r="BW42" s="78"/>
      <c r="BX42" s="79"/>
      <c r="BY42" s="84"/>
      <c r="BZ42" s="78"/>
      <c r="CA42" s="79"/>
      <c r="CB42" s="85"/>
      <c r="CC42" s="86"/>
      <c r="CD42" s="84"/>
      <c r="CE42" s="84"/>
      <c r="CF42" s="86"/>
      <c r="CG42" s="84"/>
      <c r="CH42" s="43"/>
      <c r="CI42" s="43"/>
      <c r="CJ42" s="43"/>
      <c r="CK42" s="43"/>
      <c r="CL42" s="43"/>
      <c r="CM42" s="87" t="s">
        <v>122</v>
      </c>
      <c r="CN42" s="87" t="s">
        <v>122</v>
      </c>
      <c r="CO42" s="87" t="s">
        <v>122</v>
      </c>
      <c r="CP42" s="87" t="s">
        <v>122</v>
      </c>
      <c r="CQ42" s="73"/>
      <c r="CR42" s="72"/>
      <c r="CS42" s="76" t="str">
        <f>IF(CN42="-","-",IF(CN42-CO42=0,CP42,CP42/(CN42-CO42)))</f>
        <v>-</v>
      </c>
      <c r="CT42" s="43"/>
      <c r="CU42" s="91">
        <v>1</v>
      </c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</row>
    <row r="43" spans="1:155" s="46" customFormat="1" ht="13.5" customHeight="1">
      <c r="A43" s="43"/>
      <c r="B43" s="92"/>
      <c r="C43" s="92"/>
      <c r="D43" s="93"/>
      <c r="E43" s="93"/>
      <c r="F43" s="93"/>
      <c r="G43" s="93"/>
      <c r="H43" s="93"/>
      <c r="I43" s="93"/>
      <c r="J43" s="93"/>
      <c r="K43" s="93"/>
      <c r="L43" s="94"/>
      <c r="M43" s="93"/>
      <c r="N43" s="95"/>
      <c r="O43" s="96"/>
      <c r="P43" s="96"/>
      <c r="Q43" s="43"/>
      <c r="R43" s="96"/>
      <c r="S43" s="97"/>
      <c r="T43" s="18"/>
      <c r="U43" s="96"/>
      <c r="V43" s="96"/>
      <c r="W43" s="98"/>
      <c r="X43" s="96"/>
      <c r="Y43" s="97"/>
      <c r="Z43" s="18"/>
      <c r="AA43" s="96"/>
      <c r="AB43" s="96"/>
      <c r="AC43" s="98"/>
      <c r="AD43" s="96"/>
      <c r="AE43" s="97"/>
      <c r="AF43" s="18"/>
      <c r="AG43" s="96"/>
      <c r="AH43" s="96"/>
      <c r="AI43" s="98"/>
      <c r="AJ43" s="96"/>
      <c r="AK43" s="97"/>
      <c r="AL43" s="18"/>
      <c r="AM43" s="96"/>
      <c r="AN43" s="96"/>
      <c r="AO43" s="18"/>
      <c r="AP43" s="96"/>
      <c r="AQ43" s="96"/>
      <c r="AR43" s="18"/>
      <c r="AS43" s="96"/>
      <c r="AT43" s="96"/>
      <c r="AU43" s="18"/>
      <c r="AV43" s="96"/>
      <c r="AW43" s="96"/>
      <c r="AX43" s="99"/>
      <c r="AY43" s="96"/>
      <c r="AZ43" s="100"/>
      <c r="BA43" s="99"/>
      <c r="BB43" s="96"/>
      <c r="BC43" s="100"/>
      <c r="BD43" s="95"/>
      <c r="BE43" s="96"/>
      <c r="BF43" s="96"/>
      <c r="BG43" s="43"/>
      <c r="BH43" s="96"/>
      <c r="BI43" s="96"/>
      <c r="BJ43" s="43"/>
      <c r="BK43" s="96"/>
      <c r="BL43" s="96"/>
      <c r="BM43" s="43"/>
      <c r="BN43" s="96"/>
      <c r="BO43" s="96"/>
      <c r="BP43" s="43"/>
      <c r="BQ43" s="96"/>
      <c r="BR43" s="96"/>
      <c r="BS43" s="43"/>
      <c r="BT43" s="96"/>
      <c r="BU43" s="96"/>
      <c r="BV43" s="43"/>
      <c r="BW43" s="96"/>
      <c r="BX43" s="96"/>
      <c r="BY43" s="43"/>
      <c r="BZ43" s="96"/>
      <c r="CA43" s="96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96"/>
      <c r="CN43" s="96"/>
      <c r="CO43" s="96"/>
      <c r="CP43" s="96"/>
      <c r="CQ43" s="96"/>
      <c r="CR43" s="96"/>
      <c r="CS43" s="96"/>
      <c r="CT43" s="43"/>
      <c r="CU43" s="96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</row>
    <row r="44" spans="1:159" s="46" customFormat="1" ht="13.5" customHeight="1">
      <c r="A44" s="43"/>
      <c r="B44" s="327" t="s">
        <v>127</v>
      </c>
      <c r="C44" s="328"/>
      <c r="D44" s="328"/>
      <c r="E44" s="328"/>
      <c r="F44" s="328"/>
      <c r="G44" s="328"/>
      <c r="H44" s="328"/>
      <c r="I44" s="328"/>
      <c r="J44" s="328"/>
      <c r="K44" s="102"/>
      <c r="L44" s="102"/>
      <c r="M44" s="102"/>
      <c r="N44" s="86"/>
      <c r="O44" s="94"/>
      <c r="P44" s="86"/>
      <c r="Q44" s="84"/>
      <c r="R44" s="94"/>
      <c r="S44" s="86"/>
      <c r="T44" s="94"/>
      <c r="U44" s="94"/>
      <c r="V44" s="86"/>
      <c r="W44" s="84"/>
      <c r="X44" s="94"/>
      <c r="Y44" s="86"/>
      <c r="Z44" s="84"/>
      <c r="AA44" s="94"/>
      <c r="AB44" s="86"/>
      <c r="AC44" s="84"/>
      <c r="AD44" s="94"/>
      <c r="AE44" s="86"/>
      <c r="AF44" s="84"/>
      <c r="AG44" s="94"/>
      <c r="AH44" s="86"/>
      <c r="AI44" s="84"/>
      <c r="AJ44" s="94"/>
      <c r="AK44" s="86"/>
      <c r="AL44" s="84"/>
      <c r="AM44" s="94"/>
      <c r="AN44" s="102"/>
      <c r="AO44" s="102"/>
      <c r="AP44" s="94"/>
      <c r="AQ44" s="94"/>
      <c r="AR44" s="94"/>
      <c r="AS44" s="94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43"/>
      <c r="BL44" s="43"/>
      <c r="BM44" s="43"/>
      <c r="BN44" s="18"/>
      <c r="BO44" s="18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</row>
    <row r="45" spans="1:159" s="46" customFormat="1" ht="13.5" customHeight="1">
      <c r="A45" s="43"/>
      <c r="B45" s="320" t="s">
        <v>128</v>
      </c>
      <c r="C45" s="321"/>
      <c r="D45" s="321"/>
      <c r="E45" s="321"/>
      <c r="F45" s="321"/>
      <c r="G45" s="321"/>
      <c r="H45" s="321"/>
      <c r="I45" s="321"/>
      <c r="J45" s="321"/>
      <c r="K45" s="103"/>
      <c r="L45" s="103"/>
      <c r="M45" s="103"/>
      <c r="N45" s="102"/>
      <c r="O45" s="94"/>
      <c r="P45" s="86"/>
      <c r="Q45" s="84"/>
      <c r="R45" s="94"/>
      <c r="S45" s="86"/>
      <c r="T45" s="94"/>
      <c r="U45" s="94"/>
      <c r="V45" s="86"/>
      <c r="W45" s="84"/>
      <c r="X45" s="94"/>
      <c r="Y45" s="86"/>
      <c r="Z45" s="84"/>
      <c r="AA45" s="94"/>
      <c r="AB45" s="86"/>
      <c r="AC45" s="84"/>
      <c r="AD45" s="94"/>
      <c r="AE45" s="86"/>
      <c r="AF45" s="84"/>
      <c r="AG45" s="94"/>
      <c r="AH45" s="86"/>
      <c r="AI45" s="84"/>
      <c r="AJ45" s="94"/>
      <c r="AK45" s="86"/>
      <c r="AL45" s="84"/>
      <c r="AM45" s="94"/>
      <c r="AN45" s="104"/>
      <c r="AO45" s="104"/>
      <c r="AP45" s="105"/>
      <c r="AQ45" s="105"/>
      <c r="AR45" s="105"/>
      <c r="AS45" s="105"/>
      <c r="AT45" s="43"/>
      <c r="AU45" s="43"/>
      <c r="AV45" s="43"/>
      <c r="AW45" s="43"/>
      <c r="AX45" s="43"/>
      <c r="AY45" s="43"/>
      <c r="AZ45" s="18"/>
      <c r="BA45" s="18"/>
      <c r="BB45" s="18"/>
      <c r="BC45" s="18"/>
      <c r="BD45" s="18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</row>
    <row r="46" spans="1:159" s="46" customFormat="1" ht="13.5" customHeight="1">
      <c r="A46" s="43"/>
      <c r="B46" s="320" t="s">
        <v>221</v>
      </c>
      <c r="C46" s="321"/>
      <c r="D46" s="321"/>
      <c r="E46" s="321"/>
      <c r="F46" s="321"/>
      <c r="G46" s="321"/>
      <c r="H46" s="321"/>
      <c r="I46" s="321"/>
      <c r="J46" s="321"/>
      <c r="K46" s="103"/>
      <c r="L46" s="103"/>
      <c r="M46" s="103"/>
      <c r="N46" s="102"/>
      <c r="O46" s="94"/>
      <c r="P46" s="86"/>
      <c r="Q46" s="84"/>
      <c r="R46" s="94"/>
      <c r="S46" s="86"/>
      <c r="T46" s="94"/>
      <c r="U46" s="94"/>
      <c r="V46" s="86"/>
      <c r="W46" s="84"/>
      <c r="X46" s="94"/>
      <c r="Y46" s="86"/>
      <c r="Z46" s="84"/>
      <c r="AA46" s="94"/>
      <c r="AB46" s="86"/>
      <c r="AC46" s="84"/>
      <c r="AD46" s="94"/>
      <c r="AE46" s="86"/>
      <c r="AF46" s="84"/>
      <c r="AG46" s="94"/>
      <c r="AH46" s="86"/>
      <c r="AI46" s="84"/>
      <c r="AJ46" s="94"/>
      <c r="AK46" s="86"/>
      <c r="AL46" s="84"/>
      <c r="AM46" s="94"/>
      <c r="AN46" s="104"/>
      <c r="AO46" s="104"/>
      <c r="AP46" s="105"/>
      <c r="AQ46" s="105"/>
      <c r="AR46" s="105"/>
      <c r="AS46" s="105"/>
      <c r="AT46" s="43"/>
      <c r="AU46" s="43"/>
      <c r="AV46" s="43"/>
      <c r="AW46" s="43"/>
      <c r="AX46" s="43"/>
      <c r="AY46" s="43"/>
      <c r="AZ46" s="18"/>
      <c r="BA46" s="18"/>
      <c r="BB46" s="18"/>
      <c r="BC46" s="18"/>
      <c r="BD46" s="18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</row>
    <row r="47" spans="1:159" s="46" customFormat="1" ht="13.5" customHeight="1">
      <c r="A47" s="43"/>
      <c r="B47" s="32" t="s">
        <v>129</v>
      </c>
      <c r="C47" s="107"/>
      <c r="D47" s="107"/>
      <c r="E47" s="107"/>
      <c r="F47" s="107"/>
      <c r="G47" s="107"/>
      <c r="H47" s="107"/>
      <c r="I47" s="107"/>
      <c r="J47" s="107"/>
      <c r="K47" s="106"/>
      <c r="L47" s="106"/>
      <c r="M47" s="106"/>
      <c r="N47" s="106"/>
      <c r="O47" s="106"/>
      <c r="P47" s="107"/>
      <c r="Q47" s="107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105"/>
      <c r="AF47" s="105"/>
      <c r="AG47" s="94"/>
      <c r="AH47" s="105"/>
      <c r="AI47" s="105"/>
      <c r="AJ47" s="94"/>
      <c r="AK47" s="105"/>
      <c r="AL47" s="105"/>
      <c r="AM47" s="94"/>
      <c r="AN47" s="104"/>
      <c r="AO47" s="104"/>
      <c r="AP47" s="105"/>
      <c r="AQ47" s="105"/>
      <c r="AR47" s="105"/>
      <c r="AS47" s="105"/>
      <c r="AT47" s="43"/>
      <c r="AU47" s="43"/>
      <c r="AV47" s="43"/>
      <c r="AW47" s="43"/>
      <c r="AX47" s="43"/>
      <c r="AY47" s="43"/>
      <c r="AZ47" s="18"/>
      <c r="BA47" s="18"/>
      <c r="BB47" s="18"/>
      <c r="BC47" s="18"/>
      <c r="BD47" s="18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</row>
    <row r="48" spans="1:159" s="46" customFormat="1" ht="13.5" customHeight="1">
      <c r="A48" s="43"/>
      <c r="B48" s="32"/>
      <c r="C48" s="107"/>
      <c r="D48" s="107"/>
      <c r="E48" s="107"/>
      <c r="F48" s="107"/>
      <c r="G48" s="107"/>
      <c r="H48" s="107"/>
      <c r="I48" s="107"/>
      <c r="J48" s="107"/>
      <c r="K48" s="106"/>
      <c r="L48" s="106"/>
      <c r="M48" s="106"/>
      <c r="N48" s="106"/>
      <c r="O48" s="106"/>
      <c r="P48" s="107"/>
      <c r="Q48" s="107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105"/>
      <c r="AF48" s="105"/>
      <c r="AG48" s="94"/>
      <c r="AH48" s="105"/>
      <c r="AI48" s="105"/>
      <c r="AJ48" s="94"/>
      <c r="AK48" s="105"/>
      <c r="AL48" s="105"/>
      <c r="AM48" s="94"/>
      <c r="AN48" s="104"/>
      <c r="AO48" s="104"/>
      <c r="AP48" s="105"/>
      <c r="AQ48" s="105"/>
      <c r="AR48" s="105"/>
      <c r="AS48" s="105"/>
      <c r="AT48" s="43"/>
      <c r="AU48" s="43"/>
      <c r="AV48" s="43"/>
      <c r="AW48" s="43"/>
      <c r="AX48" s="43"/>
      <c r="AY48" s="43"/>
      <c r="AZ48" s="18"/>
      <c r="BA48" s="18"/>
      <c r="BB48" s="18"/>
      <c r="BC48" s="18"/>
      <c r="BD48" s="18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</row>
    <row r="49" spans="1:159" s="46" customFormat="1" ht="13.5" customHeight="1">
      <c r="A49" s="43"/>
      <c r="B49" s="259" t="s">
        <v>245</v>
      </c>
      <c r="C49" s="107"/>
      <c r="D49" s="107"/>
      <c r="E49" s="107"/>
      <c r="F49" s="107"/>
      <c r="G49" s="107"/>
      <c r="H49" s="107"/>
      <c r="I49" s="107"/>
      <c r="J49" s="107"/>
      <c r="K49" s="106"/>
      <c r="L49" s="106"/>
      <c r="M49" s="106"/>
      <c r="N49" s="106"/>
      <c r="O49" s="106"/>
      <c r="P49" s="107"/>
      <c r="Q49" s="107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105"/>
      <c r="AF49" s="105"/>
      <c r="AG49" s="94"/>
      <c r="AH49" s="105"/>
      <c r="AI49" s="105"/>
      <c r="AJ49" s="94"/>
      <c r="AK49" s="105"/>
      <c r="AL49" s="105"/>
      <c r="AM49" s="94"/>
      <c r="AN49" s="104"/>
      <c r="AO49" s="104"/>
      <c r="AP49" s="105"/>
      <c r="AQ49" s="105"/>
      <c r="AR49" s="105"/>
      <c r="AS49" s="105"/>
      <c r="AT49" s="43"/>
      <c r="AU49" s="43"/>
      <c r="AV49" s="43"/>
      <c r="AW49" s="43"/>
      <c r="AX49" s="43"/>
      <c r="AY49" s="43"/>
      <c r="AZ49" s="18"/>
      <c r="BA49" s="18"/>
      <c r="BB49" s="18"/>
      <c r="BC49" s="18"/>
      <c r="BD49" s="18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</row>
    <row r="50" spans="1:159" s="46" customFormat="1" ht="13.5" customHeight="1">
      <c r="A50" s="43"/>
      <c r="B50" s="32"/>
      <c r="C50" s="103"/>
      <c r="D50" s="103"/>
      <c r="E50" s="103"/>
      <c r="F50" s="103"/>
      <c r="G50" s="103"/>
      <c r="H50" s="103"/>
      <c r="I50" s="103"/>
      <c r="J50" s="103"/>
      <c r="K50" s="107"/>
      <c r="L50" s="107"/>
      <c r="M50" s="107"/>
      <c r="N50" s="107"/>
      <c r="O50" s="107"/>
      <c r="P50" s="107"/>
      <c r="Q50" s="107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105"/>
      <c r="AF50" s="105"/>
      <c r="AG50" s="94"/>
      <c r="AH50" s="105"/>
      <c r="AI50" s="105"/>
      <c r="AJ50" s="94"/>
      <c r="AK50" s="105"/>
      <c r="AL50" s="105"/>
      <c r="AM50" s="94"/>
      <c r="AN50" s="104"/>
      <c r="AO50" s="104"/>
      <c r="AP50" s="105"/>
      <c r="AQ50" s="105"/>
      <c r="AR50" s="105"/>
      <c r="AS50" s="105"/>
      <c r="AT50" s="43"/>
      <c r="AU50" s="43"/>
      <c r="AV50" s="43"/>
      <c r="AW50" s="43"/>
      <c r="AX50" s="43"/>
      <c r="AY50" s="43"/>
      <c r="AZ50" s="18"/>
      <c r="BA50" s="18"/>
      <c r="BB50" s="18"/>
      <c r="BC50" s="18"/>
      <c r="BD50" s="18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</row>
    <row r="51" spans="1:155" s="46" customFormat="1" ht="13.5" customHeight="1">
      <c r="A51" s="43"/>
      <c r="B51" s="101" t="s">
        <v>130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105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103"/>
      <c r="AB51" s="103"/>
      <c r="AC51" s="94"/>
      <c r="AD51" s="94"/>
      <c r="AE51" s="94"/>
      <c r="AF51" s="94"/>
      <c r="AG51" s="105"/>
      <c r="AH51" s="105"/>
      <c r="AI51" s="94"/>
      <c r="AJ51" s="105"/>
      <c r="AK51" s="105"/>
      <c r="AL51" s="94"/>
      <c r="AM51" s="104"/>
      <c r="AN51" s="104"/>
      <c r="AO51" s="105"/>
      <c r="AP51" s="105"/>
      <c r="AQ51" s="105"/>
      <c r="AR51" s="105"/>
      <c r="AS51" s="105"/>
      <c r="AT51" s="43"/>
      <c r="AU51" s="43"/>
      <c r="AV51" s="43"/>
      <c r="AW51" s="43"/>
      <c r="AX51" s="43"/>
      <c r="AY51" s="18"/>
      <c r="AZ51" s="18"/>
      <c r="BA51" s="18"/>
      <c r="BB51" s="18"/>
      <c r="BC51" s="18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</row>
    <row r="52" spans="1:155" s="46" customFormat="1" ht="13.5" customHeight="1">
      <c r="A52" s="43"/>
      <c r="B52" s="322" t="s">
        <v>348</v>
      </c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105"/>
      <c r="AE52" s="105"/>
      <c r="AF52" s="94"/>
      <c r="AG52" s="105"/>
      <c r="AH52" s="105"/>
      <c r="AI52" s="94"/>
      <c r="AJ52" s="105"/>
      <c r="AK52" s="105"/>
      <c r="AL52" s="94"/>
      <c r="AM52" s="104"/>
      <c r="AN52" s="104"/>
      <c r="AO52" s="105"/>
      <c r="AP52" s="105"/>
      <c r="AQ52" s="105"/>
      <c r="AR52" s="105"/>
      <c r="AS52" s="105"/>
      <c r="AT52" s="43"/>
      <c r="AU52" s="43"/>
      <c r="AV52" s="43"/>
      <c r="AW52" s="43"/>
      <c r="AX52" s="43"/>
      <c r="AY52" s="18"/>
      <c r="AZ52" s="18"/>
      <c r="BA52" s="18"/>
      <c r="BB52" s="18"/>
      <c r="BC52" s="18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</row>
    <row r="53" spans="1:155" s="46" customFormat="1" ht="13.5" customHeight="1">
      <c r="A53" s="43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105"/>
      <c r="AE53" s="105"/>
      <c r="AF53" s="94"/>
      <c r="AG53" s="105"/>
      <c r="AH53" s="105"/>
      <c r="AI53" s="94"/>
      <c r="AJ53" s="105"/>
      <c r="AK53" s="105"/>
      <c r="AL53" s="94"/>
      <c r="AM53" s="104"/>
      <c r="AN53" s="104"/>
      <c r="AO53" s="105"/>
      <c r="AP53" s="105"/>
      <c r="AQ53" s="105"/>
      <c r="AR53" s="105"/>
      <c r="AS53" s="105"/>
      <c r="AT53" s="43"/>
      <c r="AU53" s="43"/>
      <c r="AV53" s="43"/>
      <c r="AW53" s="43"/>
      <c r="AX53" s="43"/>
      <c r="AY53" s="18"/>
      <c r="AZ53" s="18"/>
      <c r="BA53" s="18"/>
      <c r="BB53" s="18"/>
      <c r="BC53" s="18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</row>
    <row r="54" spans="1:155" s="46" customFormat="1" ht="13.5" customHeight="1">
      <c r="A54" s="43"/>
      <c r="B54" s="101" t="s">
        <v>220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94"/>
      <c r="Q54" s="105"/>
      <c r="R54" s="105"/>
      <c r="S54" s="105"/>
      <c r="T54" s="94"/>
      <c r="U54" s="105"/>
      <c r="V54" s="105"/>
      <c r="W54" s="94"/>
      <c r="X54" s="105"/>
      <c r="Y54" s="105"/>
      <c r="Z54" s="94"/>
      <c r="AA54" s="105"/>
      <c r="AB54" s="105"/>
      <c r="AC54" s="94"/>
      <c r="AD54" s="105"/>
      <c r="AE54" s="105"/>
      <c r="AF54" s="94"/>
      <c r="AG54" s="105"/>
      <c r="AH54" s="105"/>
      <c r="AI54" s="94"/>
      <c r="AJ54" s="105"/>
      <c r="AK54" s="105"/>
      <c r="AL54" s="94"/>
      <c r="AM54" s="104"/>
      <c r="AN54" s="104"/>
      <c r="AO54" s="105"/>
      <c r="AP54" s="105"/>
      <c r="AQ54" s="105"/>
      <c r="AR54" s="105"/>
      <c r="AS54" s="105"/>
      <c r="AT54" s="43"/>
      <c r="AU54" s="43"/>
      <c r="AV54" s="43"/>
      <c r="AW54" s="43"/>
      <c r="AX54" s="43"/>
      <c r="AY54" s="18"/>
      <c r="AZ54" s="18"/>
      <c r="BA54" s="18"/>
      <c r="BB54" s="18"/>
      <c r="BC54" s="18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</row>
    <row r="55" spans="1:155" s="46" customFormat="1" ht="13.5" customHeight="1">
      <c r="A55" s="43"/>
      <c r="B55" s="322" t="s">
        <v>131</v>
      </c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105"/>
      <c r="R55" s="105"/>
      <c r="S55" s="105"/>
      <c r="T55" s="94"/>
      <c r="U55" s="105"/>
      <c r="V55" s="105"/>
      <c r="W55" s="94"/>
      <c r="X55" s="105"/>
      <c r="Y55" s="105"/>
      <c r="Z55" s="94"/>
      <c r="AA55" s="105"/>
      <c r="AB55" s="105"/>
      <c r="AC55" s="94"/>
      <c r="AD55" s="105"/>
      <c r="AE55" s="105"/>
      <c r="AF55" s="94"/>
      <c r="AG55" s="105"/>
      <c r="AH55" s="105"/>
      <c r="AI55" s="94"/>
      <c r="AJ55" s="105"/>
      <c r="AK55" s="105"/>
      <c r="AL55" s="94"/>
      <c r="AM55" s="104"/>
      <c r="AN55" s="104"/>
      <c r="AO55" s="105"/>
      <c r="AP55" s="105"/>
      <c r="AQ55" s="105"/>
      <c r="AR55" s="105"/>
      <c r="AS55" s="105"/>
      <c r="AT55" s="43"/>
      <c r="AU55" s="43"/>
      <c r="AV55" s="43"/>
      <c r="AW55" s="43"/>
      <c r="AX55" s="43"/>
      <c r="AY55" s="18"/>
      <c r="AZ55" s="18"/>
      <c r="BA55" s="18"/>
      <c r="BB55" s="18"/>
      <c r="BC55" s="18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</row>
    <row r="56" spans="1:155" s="46" customFormat="1" ht="13.5" customHeight="1">
      <c r="A56" s="43"/>
      <c r="B56" s="322" t="s">
        <v>132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105"/>
      <c r="R56" s="105"/>
      <c r="S56" s="105"/>
      <c r="T56" s="94"/>
      <c r="U56" s="105"/>
      <c r="V56" s="105"/>
      <c r="W56" s="94"/>
      <c r="X56" s="105"/>
      <c r="Y56" s="105"/>
      <c r="Z56" s="94"/>
      <c r="AA56" s="105"/>
      <c r="AB56" s="105"/>
      <c r="AC56" s="94"/>
      <c r="AD56" s="105"/>
      <c r="AE56" s="105"/>
      <c r="AF56" s="94"/>
      <c r="AG56" s="105"/>
      <c r="AH56" s="105"/>
      <c r="AI56" s="94"/>
      <c r="AJ56" s="105"/>
      <c r="AK56" s="105"/>
      <c r="AL56" s="94"/>
      <c r="AM56" s="104"/>
      <c r="AN56" s="104"/>
      <c r="AO56" s="105"/>
      <c r="AP56" s="105"/>
      <c r="AQ56" s="105"/>
      <c r="AR56" s="105"/>
      <c r="AS56" s="105"/>
      <c r="AT56" s="43"/>
      <c r="AU56" s="43"/>
      <c r="AV56" s="43"/>
      <c r="AW56" s="43"/>
      <c r="AX56" s="43"/>
      <c r="AY56" s="18"/>
      <c r="AZ56" s="18"/>
      <c r="BA56" s="18"/>
      <c r="BB56" s="18"/>
      <c r="BC56" s="18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</row>
    <row r="57" spans="1:155" s="46" customFormat="1" ht="13.5" customHeight="1">
      <c r="A57" s="43"/>
      <c r="B57" s="322" t="s">
        <v>133</v>
      </c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105"/>
      <c r="R57" s="105"/>
      <c r="S57" s="105"/>
      <c r="T57" s="94"/>
      <c r="U57" s="105"/>
      <c r="V57" s="105"/>
      <c r="W57" s="94"/>
      <c r="X57" s="105"/>
      <c r="Y57" s="105"/>
      <c r="Z57" s="94"/>
      <c r="AA57" s="105"/>
      <c r="AB57" s="105"/>
      <c r="AC57" s="94"/>
      <c r="AD57" s="105"/>
      <c r="AE57" s="105"/>
      <c r="AF57" s="94"/>
      <c r="AG57" s="105"/>
      <c r="AH57" s="105"/>
      <c r="AI57" s="94"/>
      <c r="AJ57" s="105"/>
      <c r="AK57" s="105"/>
      <c r="AL57" s="94"/>
      <c r="AM57" s="104"/>
      <c r="AN57" s="104"/>
      <c r="AO57" s="105"/>
      <c r="AP57" s="105"/>
      <c r="AQ57" s="105"/>
      <c r="AR57" s="105"/>
      <c r="AS57" s="105"/>
      <c r="AT57" s="43"/>
      <c r="AU57" s="43"/>
      <c r="AV57" s="43"/>
      <c r="AW57" s="43"/>
      <c r="AX57" s="43"/>
      <c r="AY57" s="18"/>
      <c r="AZ57" s="18"/>
      <c r="BA57" s="18"/>
      <c r="BB57" s="18"/>
      <c r="BC57" s="18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</row>
    <row r="58" spans="1:155" s="46" customFormat="1" ht="13.5" customHeight="1">
      <c r="A58" s="43"/>
      <c r="B58" s="322" t="s">
        <v>134</v>
      </c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105"/>
      <c r="R58" s="105"/>
      <c r="S58" s="105"/>
      <c r="T58" s="94"/>
      <c r="U58" s="105"/>
      <c r="V58" s="105"/>
      <c r="W58" s="94"/>
      <c r="X58" s="105"/>
      <c r="Y58" s="105"/>
      <c r="Z58" s="94"/>
      <c r="AA58" s="105"/>
      <c r="AB58" s="105"/>
      <c r="AC58" s="94"/>
      <c r="AD58" s="105"/>
      <c r="AE58" s="105"/>
      <c r="AF58" s="94"/>
      <c r="AG58" s="105"/>
      <c r="AH58" s="105"/>
      <c r="AI58" s="94"/>
      <c r="AJ58" s="105"/>
      <c r="AK58" s="105"/>
      <c r="AL58" s="94"/>
      <c r="AM58" s="104"/>
      <c r="AN58" s="104"/>
      <c r="AO58" s="105"/>
      <c r="AP58" s="105"/>
      <c r="AQ58" s="105"/>
      <c r="AR58" s="105"/>
      <c r="AS58" s="105"/>
      <c r="AT58" s="43"/>
      <c r="AU58" s="43"/>
      <c r="AV58" s="43"/>
      <c r="AW58" s="43"/>
      <c r="AX58" s="43"/>
      <c r="AY58" s="18"/>
      <c r="AZ58" s="18"/>
      <c r="BA58" s="18"/>
      <c r="BB58" s="18"/>
      <c r="BC58" s="18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</row>
    <row r="59" spans="1:155" s="46" customFormat="1" ht="13.5" customHeight="1">
      <c r="A59" s="43"/>
      <c r="B59" s="322" t="s">
        <v>135</v>
      </c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105"/>
      <c r="R59" s="105"/>
      <c r="S59" s="105"/>
      <c r="T59" s="94"/>
      <c r="U59" s="105"/>
      <c r="V59" s="105"/>
      <c r="W59" s="94"/>
      <c r="X59" s="105"/>
      <c r="Y59" s="105"/>
      <c r="Z59" s="94"/>
      <c r="AA59" s="105"/>
      <c r="AB59" s="105"/>
      <c r="AC59" s="94"/>
      <c r="AD59" s="105"/>
      <c r="AE59" s="105"/>
      <c r="AF59" s="94"/>
      <c r="AG59" s="105"/>
      <c r="AH59" s="105"/>
      <c r="AI59" s="94"/>
      <c r="AJ59" s="105"/>
      <c r="AK59" s="105"/>
      <c r="AL59" s="94"/>
      <c r="AM59" s="104"/>
      <c r="AN59" s="104"/>
      <c r="AO59" s="105"/>
      <c r="AP59" s="105"/>
      <c r="AQ59" s="105"/>
      <c r="AR59" s="105"/>
      <c r="AS59" s="105"/>
      <c r="AT59" s="43"/>
      <c r="AU59" s="43"/>
      <c r="AV59" s="43"/>
      <c r="AW59" s="43"/>
      <c r="AX59" s="43"/>
      <c r="AY59" s="18"/>
      <c r="AZ59" s="18"/>
      <c r="BA59" s="18"/>
      <c r="BB59" s="18"/>
      <c r="BC59" s="18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</row>
    <row r="60" spans="1:155" s="46" customFormat="1" ht="13.5" customHeight="1">
      <c r="A60" s="43"/>
      <c r="B60" s="108"/>
      <c r="C60" s="108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94"/>
      <c r="U60" s="105"/>
      <c r="V60" s="105"/>
      <c r="W60" s="94"/>
      <c r="X60" s="105"/>
      <c r="Y60" s="105"/>
      <c r="Z60" s="94"/>
      <c r="AA60" s="105"/>
      <c r="AB60" s="105"/>
      <c r="AC60" s="94"/>
      <c r="AD60" s="105"/>
      <c r="AE60" s="105"/>
      <c r="AF60" s="94"/>
      <c r="AG60" s="105"/>
      <c r="AH60" s="105"/>
      <c r="AI60" s="94"/>
      <c r="AJ60" s="105"/>
      <c r="AK60" s="105"/>
      <c r="AL60" s="94"/>
      <c r="AM60" s="104"/>
      <c r="AN60" s="104"/>
      <c r="AO60" s="105"/>
      <c r="AP60" s="105"/>
      <c r="AQ60" s="105"/>
      <c r="AR60" s="105"/>
      <c r="AS60" s="105"/>
      <c r="AT60" s="43"/>
      <c r="AU60" s="43"/>
      <c r="AV60" s="43"/>
      <c r="AW60" s="43"/>
      <c r="AX60" s="43"/>
      <c r="AY60" s="18"/>
      <c r="AZ60" s="18"/>
      <c r="BA60" s="18"/>
      <c r="BB60" s="18"/>
      <c r="BC60" s="18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</row>
    <row r="61" spans="1:155" s="46" customFormat="1" ht="13.5" customHeight="1">
      <c r="A61" s="43"/>
      <c r="B61" s="319" t="s">
        <v>349</v>
      </c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105"/>
      <c r="R61" s="105"/>
      <c r="S61" s="105"/>
      <c r="T61" s="94"/>
      <c r="U61" s="105"/>
      <c r="V61" s="105"/>
      <c r="W61" s="94"/>
      <c r="X61" s="105"/>
      <c r="Y61" s="105"/>
      <c r="Z61" s="94"/>
      <c r="AA61" s="105"/>
      <c r="AB61" s="105"/>
      <c r="AC61" s="94"/>
      <c r="AD61" s="105"/>
      <c r="AE61" s="105"/>
      <c r="AF61" s="94"/>
      <c r="AG61" s="105"/>
      <c r="AH61" s="105"/>
      <c r="AI61" s="94"/>
      <c r="AJ61" s="105"/>
      <c r="AK61" s="105"/>
      <c r="AL61" s="94"/>
      <c r="AM61" s="104"/>
      <c r="AN61" s="104"/>
      <c r="AO61" s="105"/>
      <c r="AP61" s="105"/>
      <c r="AQ61" s="105"/>
      <c r="AR61" s="105"/>
      <c r="AS61" s="105"/>
      <c r="AT61" s="43"/>
      <c r="AU61" s="43"/>
      <c r="AV61" s="43"/>
      <c r="AW61" s="43"/>
      <c r="AX61" s="43"/>
      <c r="AY61" s="18"/>
      <c r="AZ61" s="18"/>
      <c r="BA61" s="18"/>
      <c r="BB61" s="18"/>
      <c r="BC61" s="18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</row>
    <row r="62" spans="1:155" s="46" customFormat="1" ht="13.5" customHeight="1">
      <c r="A62" s="43"/>
      <c r="B62" s="258" t="s">
        <v>273</v>
      </c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105"/>
      <c r="R62" s="105"/>
      <c r="S62" s="105"/>
      <c r="T62" s="94"/>
      <c r="U62" s="105"/>
      <c r="V62" s="105"/>
      <c r="W62" s="94"/>
      <c r="X62" s="105"/>
      <c r="Y62" s="105"/>
      <c r="Z62" s="94"/>
      <c r="AA62" s="105"/>
      <c r="AB62" s="105"/>
      <c r="AC62" s="94"/>
      <c r="AD62" s="105"/>
      <c r="AE62" s="105"/>
      <c r="AF62" s="94"/>
      <c r="AG62" s="105"/>
      <c r="AH62" s="105"/>
      <c r="AI62" s="94"/>
      <c r="AJ62" s="105"/>
      <c r="AK62" s="105"/>
      <c r="AL62" s="94"/>
      <c r="AM62" s="104"/>
      <c r="AN62" s="104"/>
      <c r="AO62" s="105"/>
      <c r="AP62" s="105"/>
      <c r="AQ62" s="105"/>
      <c r="AR62" s="105"/>
      <c r="AS62" s="105"/>
      <c r="AT62" s="43"/>
      <c r="AU62" s="43"/>
      <c r="AV62" s="43"/>
      <c r="AW62" s="43"/>
      <c r="AX62" s="43"/>
      <c r="AY62" s="18"/>
      <c r="AZ62" s="18"/>
      <c r="BA62" s="18"/>
      <c r="BB62" s="18"/>
      <c r="BC62" s="18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</row>
    <row r="63" spans="1:155" s="46" customFormat="1" ht="13.5" customHeight="1">
      <c r="A63" s="43"/>
      <c r="B63" s="258" t="s">
        <v>274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105"/>
      <c r="R63" s="105"/>
      <c r="S63" s="105"/>
      <c r="T63" s="94"/>
      <c r="U63" s="105"/>
      <c r="V63" s="105"/>
      <c r="W63" s="94"/>
      <c r="X63" s="105"/>
      <c r="Y63" s="105"/>
      <c r="Z63" s="94"/>
      <c r="AA63" s="105"/>
      <c r="AB63" s="105"/>
      <c r="AC63" s="94"/>
      <c r="AD63" s="105"/>
      <c r="AE63" s="105"/>
      <c r="AF63" s="94"/>
      <c r="AG63" s="105"/>
      <c r="AH63" s="105"/>
      <c r="AI63" s="94"/>
      <c r="AJ63" s="105"/>
      <c r="AK63" s="105"/>
      <c r="AL63" s="94"/>
      <c r="AM63" s="104"/>
      <c r="AN63" s="104"/>
      <c r="AO63" s="105"/>
      <c r="AP63" s="105"/>
      <c r="AQ63" s="105"/>
      <c r="AR63" s="105"/>
      <c r="AS63" s="105"/>
      <c r="AT63" s="43"/>
      <c r="AU63" s="43"/>
      <c r="AV63" s="43"/>
      <c r="AW63" s="43"/>
      <c r="AX63" s="43"/>
      <c r="AY63" s="18"/>
      <c r="AZ63" s="18"/>
      <c r="BA63" s="18"/>
      <c r="BB63" s="18"/>
      <c r="BC63" s="18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</row>
    <row r="64" spans="1:155" s="46" customFormat="1" ht="13.5" customHeight="1">
      <c r="A64" s="43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5"/>
      <c r="R64" s="105"/>
      <c r="S64" s="105"/>
      <c r="T64" s="94"/>
      <c r="U64" s="105"/>
      <c r="V64" s="105"/>
      <c r="W64" s="94"/>
      <c r="X64" s="105"/>
      <c r="Y64" s="105"/>
      <c r="Z64" s="94"/>
      <c r="AA64" s="105"/>
      <c r="AB64" s="105"/>
      <c r="AC64" s="94"/>
      <c r="AD64" s="105"/>
      <c r="AE64" s="105"/>
      <c r="AF64" s="94"/>
      <c r="AG64" s="105"/>
      <c r="AH64" s="105"/>
      <c r="AI64" s="94"/>
      <c r="AJ64" s="105"/>
      <c r="AK64" s="105"/>
      <c r="AL64" s="94"/>
      <c r="AM64" s="104"/>
      <c r="AN64" s="104"/>
      <c r="AO64" s="105"/>
      <c r="AP64" s="105"/>
      <c r="AQ64" s="105"/>
      <c r="AR64" s="105"/>
      <c r="AS64" s="105"/>
      <c r="AT64" s="43"/>
      <c r="AU64" s="43"/>
      <c r="AV64" s="43"/>
      <c r="AW64" s="43"/>
      <c r="AX64" s="43"/>
      <c r="AY64" s="18"/>
      <c r="AZ64" s="18"/>
      <c r="BA64" s="18"/>
      <c r="BB64" s="18"/>
      <c r="BC64" s="18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</row>
    <row r="65" spans="1:155" s="46" customFormat="1" ht="13.5" customHeight="1">
      <c r="A65" s="43"/>
      <c r="B65" s="259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5"/>
      <c r="R65" s="105"/>
      <c r="S65" s="105"/>
      <c r="T65" s="94"/>
      <c r="U65" s="105"/>
      <c r="V65" s="105"/>
      <c r="W65" s="94"/>
      <c r="X65" s="105"/>
      <c r="Y65" s="105"/>
      <c r="Z65" s="94"/>
      <c r="AA65" s="105"/>
      <c r="AB65" s="105"/>
      <c r="AC65" s="94"/>
      <c r="AD65" s="105"/>
      <c r="AE65" s="105"/>
      <c r="AF65" s="94"/>
      <c r="AG65" s="105"/>
      <c r="AH65" s="105"/>
      <c r="AI65" s="94"/>
      <c r="AJ65" s="105"/>
      <c r="AK65" s="105"/>
      <c r="AL65" s="94"/>
      <c r="AM65" s="104"/>
      <c r="AN65" s="104"/>
      <c r="AO65" s="105"/>
      <c r="AP65" s="105"/>
      <c r="AQ65" s="105"/>
      <c r="AR65" s="105"/>
      <c r="AS65" s="105"/>
      <c r="AT65" s="43"/>
      <c r="AU65" s="43"/>
      <c r="AV65" s="43"/>
      <c r="AW65" s="43"/>
      <c r="AX65" s="43"/>
      <c r="AY65" s="18"/>
      <c r="AZ65" s="18"/>
      <c r="BA65" s="18"/>
      <c r="BB65" s="18"/>
      <c r="BC65" s="18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</row>
    <row r="66" spans="1:155" s="46" customFormat="1" ht="13.5" customHeight="1">
      <c r="A66" s="43"/>
      <c r="B66" s="258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5"/>
      <c r="R66" s="105"/>
      <c r="S66" s="105"/>
      <c r="T66" s="94"/>
      <c r="U66" s="105"/>
      <c r="V66" s="105"/>
      <c r="W66" s="94"/>
      <c r="X66" s="105"/>
      <c r="Y66" s="105"/>
      <c r="Z66" s="94"/>
      <c r="AA66" s="105"/>
      <c r="AB66" s="105"/>
      <c r="AC66" s="94"/>
      <c r="AD66" s="105"/>
      <c r="AE66" s="105"/>
      <c r="AF66" s="94"/>
      <c r="AG66" s="105"/>
      <c r="AH66" s="105"/>
      <c r="AI66" s="94"/>
      <c r="AJ66" s="105"/>
      <c r="AK66" s="105"/>
      <c r="AL66" s="94"/>
      <c r="AM66" s="104"/>
      <c r="AN66" s="104"/>
      <c r="AO66" s="105"/>
      <c r="AP66" s="105"/>
      <c r="AQ66" s="105"/>
      <c r="AR66" s="105"/>
      <c r="AS66" s="105"/>
      <c r="AT66" s="43"/>
      <c r="AU66" s="43"/>
      <c r="AV66" s="43"/>
      <c r="AW66" s="43"/>
      <c r="AX66" s="43"/>
      <c r="AY66" s="18"/>
      <c r="AZ66" s="18"/>
      <c r="BA66" s="18"/>
      <c r="BB66" s="18"/>
      <c r="BC66" s="18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</row>
    <row r="67" spans="1:155" s="46" customFormat="1" ht="13.5" customHeight="1">
      <c r="A67" s="43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5"/>
      <c r="R67" s="105"/>
      <c r="S67" s="105"/>
      <c r="T67" s="94"/>
      <c r="U67" s="105"/>
      <c r="V67" s="105"/>
      <c r="W67" s="94"/>
      <c r="X67" s="105"/>
      <c r="Y67" s="105"/>
      <c r="Z67" s="94"/>
      <c r="AA67" s="105"/>
      <c r="AB67" s="105"/>
      <c r="AC67" s="94"/>
      <c r="AD67" s="105"/>
      <c r="AE67" s="105"/>
      <c r="AF67" s="94"/>
      <c r="AG67" s="105"/>
      <c r="AH67" s="105"/>
      <c r="AI67" s="94"/>
      <c r="AJ67" s="105"/>
      <c r="AK67" s="105"/>
      <c r="AL67" s="94"/>
      <c r="AM67" s="104"/>
      <c r="AN67" s="104"/>
      <c r="AO67" s="105"/>
      <c r="AP67" s="105"/>
      <c r="AQ67" s="105"/>
      <c r="AR67" s="105"/>
      <c r="AS67" s="105"/>
      <c r="AT67" s="43"/>
      <c r="AU67" s="43"/>
      <c r="AV67" s="43"/>
      <c r="AW67" s="43"/>
      <c r="AX67" s="43"/>
      <c r="AY67" s="18"/>
      <c r="AZ67" s="18"/>
      <c r="BA67" s="18"/>
      <c r="BB67" s="18"/>
      <c r="BC67" s="18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</row>
    <row r="68" spans="1:155" s="46" customFormat="1" ht="13.5" customHeight="1">
      <c r="A68" s="43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5"/>
      <c r="R68" s="105"/>
      <c r="S68" s="105"/>
      <c r="T68" s="94"/>
      <c r="U68" s="105"/>
      <c r="V68" s="105"/>
      <c r="W68" s="94"/>
      <c r="X68" s="105"/>
      <c r="Y68" s="105"/>
      <c r="Z68" s="94"/>
      <c r="AA68" s="105"/>
      <c r="AB68" s="105"/>
      <c r="AC68" s="94"/>
      <c r="AD68" s="105"/>
      <c r="AE68" s="105"/>
      <c r="AF68" s="94"/>
      <c r="AG68" s="105"/>
      <c r="AH68" s="105"/>
      <c r="AI68" s="94"/>
      <c r="AJ68" s="105"/>
      <c r="AK68" s="105"/>
      <c r="AL68" s="94"/>
      <c r="AM68" s="104"/>
      <c r="AN68" s="104"/>
      <c r="AO68" s="105"/>
      <c r="AP68" s="105"/>
      <c r="AQ68" s="105"/>
      <c r="AR68" s="105"/>
      <c r="AS68" s="105"/>
      <c r="AT68" s="43"/>
      <c r="AU68" s="43"/>
      <c r="AV68" s="43"/>
      <c r="AW68" s="43"/>
      <c r="AX68" s="43"/>
      <c r="AY68" s="18"/>
      <c r="AZ68" s="18"/>
      <c r="BA68" s="18"/>
      <c r="BB68" s="18"/>
      <c r="BC68" s="18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</row>
    <row r="69" spans="1:155" s="46" customFormat="1" ht="13.5" customHeight="1">
      <c r="A69" s="43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5"/>
      <c r="R69" s="105"/>
      <c r="S69" s="105"/>
      <c r="T69" s="94"/>
      <c r="U69" s="105"/>
      <c r="V69" s="105"/>
      <c r="W69" s="94"/>
      <c r="X69" s="105"/>
      <c r="Y69" s="105"/>
      <c r="Z69" s="94"/>
      <c r="AA69" s="105"/>
      <c r="AB69" s="105"/>
      <c r="AC69" s="94"/>
      <c r="AD69" s="105"/>
      <c r="AE69" s="105"/>
      <c r="AF69" s="94"/>
      <c r="AG69" s="105"/>
      <c r="AH69" s="105"/>
      <c r="AI69" s="94"/>
      <c r="AJ69" s="105"/>
      <c r="AK69" s="105"/>
      <c r="AL69" s="94"/>
      <c r="AM69" s="104"/>
      <c r="AN69" s="104"/>
      <c r="AO69" s="105"/>
      <c r="AP69" s="105"/>
      <c r="AQ69" s="105"/>
      <c r="AR69" s="105"/>
      <c r="AS69" s="105"/>
      <c r="AT69" s="43"/>
      <c r="AU69" s="43"/>
      <c r="AV69" s="43"/>
      <c r="AW69" s="43"/>
      <c r="AX69" s="43"/>
      <c r="AY69" s="18"/>
      <c r="AZ69" s="18"/>
      <c r="BA69" s="18"/>
      <c r="BB69" s="18"/>
      <c r="BC69" s="18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</row>
    <row r="70" spans="1:155" s="46" customFormat="1" ht="13.5" customHeight="1">
      <c r="A70" s="43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5"/>
      <c r="R70" s="105"/>
      <c r="S70" s="105"/>
      <c r="T70" s="94"/>
      <c r="U70" s="105"/>
      <c r="V70" s="105"/>
      <c r="W70" s="94"/>
      <c r="X70" s="105"/>
      <c r="Y70" s="105"/>
      <c r="Z70" s="94"/>
      <c r="AA70" s="105"/>
      <c r="AB70" s="105"/>
      <c r="AC70" s="94"/>
      <c r="AD70" s="105"/>
      <c r="AE70" s="105"/>
      <c r="AF70" s="94"/>
      <c r="AG70" s="105"/>
      <c r="AH70" s="105"/>
      <c r="AI70" s="94"/>
      <c r="AJ70" s="105"/>
      <c r="AK70" s="105"/>
      <c r="AL70" s="94"/>
      <c r="AM70" s="104"/>
      <c r="AN70" s="104"/>
      <c r="AO70" s="105"/>
      <c r="AP70" s="105"/>
      <c r="AQ70" s="105"/>
      <c r="AR70" s="105"/>
      <c r="AS70" s="105"/>
      <c r="AT70" s="43"/>
      <c r="AU70" s="43"/>
      <c r="AV70" s="43"/>
      <c r="AW70" s="43"/>
      <c r="AX70" s="43"/>
      <c r="AY70" s="18"/>
      <c r="AZ70" s="18"/>
      <c r="BA70" s="18"/>
      <c r="BB70" s="18"/>
      <c r="BC70" s="18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</row>
    <row r="71" spans="1:155" s="46" customFormat="1" ht="13.5" customHeight="1">
      <c r="A71" s="43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5"/>
      <c r="R71" s="105"/>
      <c r="S71" s="105"/>
      <c r="T71" s="94"/>
      <c r="U71" s="105"/>
      <c r="V71" s="105"/>
      <c r="W71" s="94"/>
      <c r="X71" s="105"/>
      <c r="Y71" s="105"/>
      <c r="Z71" s="94"/>
      <c r="AA71" s="105"/>
      <c r="AB71" s="105"/>
      <c r="AC71" s="94"/>
      <c r="AD71" s="105"/>
      <c r="AE71" s="105"/>
      <c r="AF71" s="94"/>
      <c r="AG71" s="105"/>
      <c r="AH71" s="105"/>
      <c r="AI71" s="94"/>
      <c r="AJ71" s="105"/>
      <c r="AK71" s="105"/>
      <c r="AL71" s="94"/>
      <c r="AM71" s="104"/>
      <c r="AN71" s="104"/>
      <c r="AO71" s="105"/>
      <c r="AP71" s="105"/>
      <c r="AQ71" s="105"/>
      <c r="AR71" s="105"/>
      <c r="AS71" s="105"/>
      <c r="AT71" s="43"/>
      <c r="AU71" s="43"/>
      <c r="AV71" s="43"/>
      <c r="AW71" s="43"/>
      <c r="AX71" s="43"/>
      <c r="AY71" s="18"/>
      <c r="AZ71" s="18"/>
      <c r="BA71" s="18"/>
      <c r="BB71" s="18"/>
      <c r="BC71" s="18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</row>
    <row r="72" spans="1:155" s="46" customFormat="1" ht="13.5" customHeight="1">
      <c r="A72" s="43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5"/>
      <c r="R72" s="105"/>
      <c r="S72" s="105"/>
      <c r="T72" s="94"/>
      <c r="U72" s="105"/>
      <c r="V72" s="105"/>
      <c r="W72" s="94"/>
      <c r="X72" s="105"/>
      <c r="Y72" s="105"/>
      <c r="Z72" s="94"/>
      <c r="AA72" s="105"/>
      <c r="AB72" s="105"/>
      <c r="AC72" s="94"/>
      <c r="AD72" s="105"/>
      <c r="AE72" s="105"/>
      <c r="AF72" s="94"/>
      <c r="AG72" s="105"/>
      <c r="AH72" s="105"/>
      <c r="AI72" s="94"/>
      <c r="AJ72" s="105"/>
      <c r="AK72" s="105"/>
      <c r="AL72" s="94"/>
      <c r="AM72" s="104"/>
      <c r="AN72" s="104"/>
      <c r="AO72" s="105"/>
      <c r="AP72" s="105"/>
      <c r="AQ72" s="105"/>
      <c r="AR72" s="105"/>
      <c r="AS72" s="105"/>
      <c r="AT72" s="43"/>
      <c r="AU72" s="43"/>
      <c r="AV72" s="43"/>
      <c r="AW72" s="43"/>
      <c r="AX72" s="43"/>
      <c r="AY72" s="18"/>
      <c r="AZ72" s="18"/>
      <c r="BA72" s="18"/>
      <c r="BB72" s="18"/>
      <c r="BC72" s="18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</row>
    <row r="73" spans="1:155" s="46" customFormat="1" ht="13.5" customHeight="1">
      <c r="A73" s="43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5"/>
      <c r="R73" s="105"/>
      <c r="S73" s="105"/>
      <c r="T73" s="94"/>
      <c r="U73" s="105"/>
      <c r="V73" s="105"/>
      <c r="W73" s="94"/>
      <c r="X73" s="105"/>
      <c r="Y73" s="105"/>
      <c r="Z73" s="94"/>
      <c r="AA73" s="105"/>
      <c r="AB73" s="105"/>
      <c r="AC73" s="94"/>
      <c r="AD73" s="105"/>
      <c r="AE73" s="105"/>
      <c r="AF73" s="94"/>
      <c r="AG73" s="105"/>
      <c r="AH73" s="105"/>
      <c r="AI73" s="94"/>
      <c r="AJ73" s="105"/>
      <c r="AK73" s="105"/>
      <c r="AL73" s="94"/>
      <c r="AM73" s="104"/>
      <c r="AN73" s="104"/>
      <c r="AO73" s="105"/>
      <c r="AP73" s="105"/>
      <c r="AQ73" s="105"/>
      <c r="AR73" s="105"/>
      <c r="AS73" s="105"/>
      <c r="AT73" s="43"/>
      <c r="AU73" s="43"/>
      <c r="AV73" s="43"/>
      <c r="AW73" s="43"/>
      <c r="AX73" s="43"/>
      <c r="AY73" s="18"/>
      <c r="AZ73" s="18"/>
      <c r="BA73" s="18"/>
      <c r="BB73" s="18"/>
      <c r="BC73" s="18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</row>
    <row r="74" spans="1:155" s="46" customFormat="1" ht="13.5" customHeight="1">
      <c r="A74" s="43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5"/>
      <c r="R74" s="105"/>
      <c r="S74" s="105"/>
      <c r="T74" s="94"/>
      <c r="U74" s="105"/>
      <c r="V74" s="105"/>
      <c r="W74" s="94"/>
      <c r="X74" s="105"/>
      <c r="Y74" s="105"/>
      <c r="Z74" s="94"/>
      <c r="AA74" s="105"/>
      <c r="AB74" s="105"/>
      <c r="AC74" s="94"/>
      <c r="AD74" s="105"/>
      <c r="AE74" s="105"/>
      <c r="AF74" s="94"/>
      <c r="AG74" s="105"/>
      <c r="AH74" s="105"/>
      <c r="AI74" s="94"/>
      <c r="AJ74" s="105"/>
      <c r="AK74" s="105"/>
      <c r="AL74" s="94"/>
      <c r="AM74" s="104"/>
      <c r="AN74" s="104"/>
      <c r="AO74" s="105"/>
      <c r="AP74" s="105"/>
      <c r="AQ74" s="105"/>
      <c r="AR74" s="105"/>
      <c r="AS74" s="105"/>
      <c r="AT74" s="43"/>
      <c r="AU74" s="43"/>
      <c r="AV74" s="43"/>
      <c r="AW74" s="43"/>
      <c r="AX74" s="43"/>
      <c r="AY74" s="18"/>
      <c r="AZ74" s="18"/>
      <c r="BA74" s="18"/>
      <c r="BB74" s="18"/>
      <c r="BC74" s="18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</row>
    <row r="75" spans="1:155" s="46" customFormat="1" ht="13.5" customHeight="1">
      <c r="A75" s="43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5"/>
      <c r="R75" s="105"/>
      <c r="S75" s="105"/>
      <c r="T75" s="94"/>
      <c r="U75" s="105"/>
      <c r="V75" s="105"/>
      <c r="W75" s="94"/>
      <c r="X75" s="105"/>
      <c r="Y75" s="105"/>
      <c r="Z75" s="94"/>
      <c r="AA75" s="105"/>
      <c r="AB75" s="105"/>
      <c r="AC75" s="94"/>
      <c r="AD75" s="105"/>
      <c r="AE75" s="105"/>
      <c r="AF75" s="94"/>
      <c r="AG75" s="105"/>
      <c r="AH75" s="105"/>
      <c r="AI75" s="94"/>
      <c r="AJ75" s="105"/>
      <c r="AK75" s="105"/>
      <c r="AL75" s="94"/>
      <c r="AM75" s="104"/>
      <c r="AN75" s="104"/>
      <c r="AO75" s="105"/>
      <c r="AP75" s="105"/>
      <c r="AQ75" s="105"/>
      <c r="AR75" s="105"/>
      <c r="AS75" s="105"/>
      <c r="AT75" s="43"/>
      <c r="AU75" s="43"/>
      <c r="AV75" s="43"/>
      <c r="AW75" s="43"/>
      <c r="AX75" s="43"/>
      <c r="AY75" s="18"/>
      <c r="AZ75" s="18"/>
      <c r="BA75" s="18"/>
      <c r="BB75" s="18"/>
      <c r="BC75" s="18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</row>
    <row r="76" spans="1:155" s="46" customFormat="1" ht="13.5" customHeight="1">
      <c r="A76" s="43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5"/>
      <c r="R76" s="105"/>
      <c r="S76" s="105"/>
      <c r="T76" s="94"/>
      <c r="U76" s="105"/>
      <c r="V76" s="105"/>
      <c r="W76" s="94"/>
      <c r="X76" s="105"/>
      <c r="Y76" s="105"/>
      <c r="Z76" s="94"/>
      <c r="AA76" s="105"/>
      <c r="AB76" s="105"/>
      <c r="AC76" s="94"/>
      <c r="AD76" s="105"/>
      <c r="AE76" s="105"/>
      <c r="AF76" s="94"/>
      <c r="AG76" s="105"/>
      <c r="AH76" s="105"/>
      <c r="AI76" s="94"/>
      <c r="AJ76" s="105"/>
      <c r="AK76" s="105"/>
      <c r="AL76" s="94"/>
      <c r="AM76" s="104"/>
      <c r="AN76" s="104"/>
      <c r="AO76" s="105"/>
      <c r="AP76" s="105"/>
      <c r="AQ76" s="105"/>
      <c r="AR76" s="105"/>
      <c r="AS76" s="105"/>
      <c r="AT76" s="43"/>
      <c r="AU76" s="43"/>
      <c r="AV76" s="43"/>
      <c r="AW76" s="43"/>
      <c r="AX76" s="43"/>
      <c r="AY76" s="18"/>
      <c r="AZ76" s="18"/>
      <c r="BA76" s="18"/>
      <c r="BB76" s="18"/>
      <c r="BC76" s="18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</row>
    <row r="77" spans="1:155" s="46" customFormat="1" ht="13.5" customHeight="1">
      <c r="A77" s="43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5"/>
      <c r="R77" s="105"/>
      <c r="S77" s="105"/>
      <c r="T77" s="94"/>
      <c r="U77" s="105"/>
      <c r="V77" s="105"/>
      <c r="W77" s="94"/>
      <c r="X77" s="105"/>
      <c r="Y77" s="105"/>
      <c r="Z77" s="94"/>
      <c r="AA77" s="105"/>
      <c r="AB77" s="105"/>
      <c r="AC77" s="94"/>
      <c r="AD77" s="105"/>
      <c r="AE77" s="105"/>
      <c r="AF77" s="94"/>
      <c r="AG77" s="105"/>
      <c r="AH77" s="105"/>
      <c r="AI77" s="94"/>
      <c r="AJ77" s="105"/>
      <c r="AK77" s="105"/>
      <c r="AL77" s="94"/>
      <c r="AM77" s="104"/>
      <c r="AN77" s="104"/>
      <c r="AO77" s="105"/>
      <c r="AP77" s="105"/>
      <c r="AQ77" s="105"/>
      <c r="AR77" s="105"/>
      <c r="AS77" s="105"/>
      <c r="AT77" s="43"/>
      <c r="AU77" s="43"/>
      <c r="AV77" s="43"/>
      <c r="AW77" s="43"/>
      <c r="AX77" s="43"/>
      <c r="AY77" s="18"/>
      <c r="AZ77" s="18"/>
      <c r="BA77" s="18"/>
      <c r="BB77" s="18"/>
      <c r="BC77" s="18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</row>
    <row r="78" spans="1:155" s="46" customFormat="1" ht="13.5" customHeight="1">
      <c r="A78" s="43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5"/>
      <c r="R78" s="105"/>
      <c r="S78" s="105"/>
      <c r="T78" s="94"/>
      <c r="U78" s="105"/>
      <c r="V78" s="105"/>
      <c r="W78" s="94"/>
      <c r="X78" s="105"/>
      <c r="Y78" s="105"/>
      <c r="Z78" s="94"/>
      <c r="AA78" s="105"/>
      <c r="AB78" s="105"/>
      <c r="AC78" s="94"/>
      <c r="AD78" s="105"/>
      <c r="AE78" s="105"/>
      <c r="AF78" s="94"/>
      <c r="AG78" s="105"/>
      <c r="AH78" s="105"/>
      <c r="AI78" s="94"/>
      <c r="AJ78" s="105"/>
      <c r="AK78" s="105"/>
      <c r="AL78" s="94"/>
      <c r="AM78" s="104"/>
      <c r="AN78" s="104"/>
      <c r="AO78" s="105"/>
      <c r="AP78" s="105"/>
      <c r="AQ78" s="105"/>
      <c r="AR78" s="105"/>
      <c r="AS78" s="105"/>
      <c r="AT78" s="43"/>
      <c r="AU78" s="43"/>
      <c r="AV78" s="43"/>
      <c r="AW78" s="43"/>
      <c r="AX78" s="43"/>
      <c r="AY78" s="18"/>
      <c r="AZ78" s="18"/>
      <c r="BA78" s="18"/>
      <c r="BB78" s="18"/>
      <c r="BC78" s="18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</row>
    <row r="79" spans="1:155" s="46" customFormat="1" ht="13.5" customHeight="1">
      <c r="A79" s="43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5"/>
      <c r="R79" s="105"/>
      <c r="S79" s="105"/>
      <c r="T79" s="94"/>
      <c r="U79" s="105"/>
      <c r="V79" s="105"/>
      <c r="W79" s="94"/>
      <c r="X79" s="105"/>
      <c r="Y79" s="105"/>
      <c r="Z79" s="94"/>
      <c r="AA79" s="105"/>
      <c r="AB79" s="105"/>
      <c r="AC79" s="94"/>
      <c r="AD79" s="105"/>
      <c r="AE79" s="105"/>
      <c r="AF79" s="94"/>
      <c r="AG79" s="105"/>
      <c r="AH79" s="105"/>
      <c r="AI79" s="94"/>
      <c r="AJ79" s="105"/>
      <c r="AK79" s="105"/>
      <c r="AL79" s="94"/>
      <c r="AM79" s="104"/>
      <c r="AN79" s="104"/>
      <c r="AO79" s="105"/>
      <c r="AP79" s="105"/>
      <c r="AQ79" s="105"/>
      <c r="AR79" s="105"/>
      <c r="AS79" s="105"/>
      <c r="AT79" s="43"/>
      <c r="AU79" s="43"/>
      <c r="AV79" s="43"/>
      <c r="AW79" s="43"/>
      <c r="AX79" s="43"/>
      <c r="AY79" s="18"/>
      <c r="AZ79" s="18"/>
      <c r="BA79" s="18"/>
      <c r="BB79" s="18"/>
      <c r="BC79" s="18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</row>
    <row r="80" spans="1:155" s="46" customFormat="1" ht="13.5" customHeight="1">
      <c r="A80" s="43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5"/>
      <c r="R80" s="105"/>
      <c r="S80" s="105"/>
      <c r="T80" s="94"/>
      <c r="U80" s="105"/>
      <c r="V80" s="105"/>
      <c r="W80" s="94"/>
      <c r="X80" s="105"/>
      <c r="Y80" s="105"/>
      <c r="Z80" s="94"/>
      <c r="AA80" s="105"/>
      <c r="AB80" s="105"/>
      <c r="AC80" s="94"/>
      <c r="AD80" s="105"/>
      <c r="AE80" s="105"/>
      <c r="AF80" s="94"/>
      <c r="AG80" s="105"/>
      <c r="AH80" s="105"/>
      <c r="AI80" s="94"/>
      <c r="AJ80" s="105"/>
      <c r="AK80" s="105"/>
      <c r="AL80" s="94"/>
      <c r="AM80" s="104"/>
      <c r="AN80" s="104"/>
      <c r="AO80" s="105"/>
      <c r="AP80" s="105"/>
      <c r="AQ80" s="105"/>
      <c r="AR80" s="105"/>
      <c r="AS80" s="105"/>
      <c r="AT80" s="43"/>
      <c r="AU80" s="43"/>
      <c r="AV80" s="43"/>
      <c r="AW80" s="43"/>
      <c r="AX80" s="43"/>
      <c r="AY80" s="18"/>
      <c r="AZ80" s="18"/>
      <c r="BA80" s="18"/>
      <c r="BB80" s="18"/>
      <c r="BC80" s="18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</row>
    <row r="81" spans="1:155" s="46" customFormat="1" ht="13.5" customHeight="1">
      <c r="A81" s="43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5"/>
      <c r="R81" s="105"/>
      <c r="S81" s="105"/>
      <c r="T81" s="94"/>
      <c r="U81" s="105"/>
      <c r="V81" s="105"/>
      <c r="W81" s="94"/>
      <c r="X81" s="105"/>
      <c r="Y81" s="105"/>
      <c r="Z81" s="94"/>
      <c r="AA81" s="105"/>
      <c r="AB81" s="105"/>
      <c r="AC81" s="94"/>
      <c r="AD81" s="105"/>
      <c r="AE81" s="105"/>
      <c r="AF81" s="94"/>
      <c r="AG81" s="105"/>
      <c r="AH81" s="105"/>
      <c r="AI81" s="94"/>
      <c r="AJ81" s="105"/>
      <c r="AK81" s="105"/>
      <c r="AL81" s="94"/>
      <c r="AM81" s="104"/>
      <c r="AN81" s="104"/>
      <c r="AO81" s="105"/>
      <c r="AP81" s="105"/>
      <c r="AQ81" s="105"/>
      <c r="AR81" s="105"/>
      <c r="AS81" s="105"/>
      <c r="AT81" s="43"/>
      <c r="AU81" s="43"/>
      <c r="AV81" s="43"/>
      <c r="AW81" s="43"/>
      <c r="AX81" s="43"/>
      <c r="AY81" s="18"/>
      <c r="AZ81" s="18"/>
      <c r="BA81" s="18"/>
      <c r="BB81" s="18"/>
      <c r="BC81" s="18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</row>
    <row r="82" spans="1:155" s="46" customFormat="1" ht="13.5" customHeight="1">
      <c r="A82" s="43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5"/>
      <c r="R82" s="105"/>
      <c r="S82" s="105"/>
      <c r="T82" s="94"/>
      <c r="U82" s="105"/>
      <c r="V82" s="105"/>
      <c r="W82" s="94"/>
      <c r="X82" s="105"/>
      <c r="Y82" s="105"/>
      <c r="Z82" s="94"/>
      <c r="AA82" s="105"/>
      <c r="AB82" s="105"/>
      <c r="AC82" s="94"/>
      <c r="AD82" s="105"/>
      <c r="AE82" s="105"/>
      <c r="AF82" s="94"/>
      <c r="AG82" s="105"/>
      <c r="AH82" s="105"/>
      <c r="AI82" s="94"/>
      <c r="AJ82" s="105"/>
      <c r="AK82" s="105"/>
      <c r="AL82" s="94"/>
      <c r="AM82" s="104"/>
      <c r="AN82" s="104"/>
      <c r="AO82" s="105"/>
      <c r="AP82" s="105"/>
      <c r="AQ82" s="105"/>
      <c r="AR82" s="105"/>
      <c r="AS82" s="105"/>
      <c r="AT82" s="43"/>
      <c r="AU82" s="43"/>
      <c r="AV82" s="43"/>
      <c r="AW82" s="43"/>
      <c r="AX82" s="43"/>
      <c r="AY82" s="18"/>
      <c r="AZ82" s="18"/>
      <c r="BA82" s="18"/>
      <c r="BB82" s="18"/>
      <c r="BC82" s="18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</row>
    <row r="83" spans="1:155" s="46" customFormat="1" ht="13.5" customHeight="1">
      <c r="A83" s="43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5"/>
      <c r="R83" s="105"/>
      <c r="S83" s="105"/>
      <c r="T83" s="94"/>
      <c r="U83" s="105"/>
      <c r="V83" s="105"/>
      <c r="W83" s="94"/>
      <c r="X83" s="105"/>
      <c r="Y83" s="105"/>
      <c r="Z83" s="94"/>
      <c r="AA83" s="105"/>
      <c r="AB83" s="105"/>
      <c r="AC83" s="94"/>
      <c r="AD83" s="105"/>
      <c r="AE83" s="105"/>
      <c r="AF83" s="94"/>
      <c r="AG83" s="105"/>
      <c r="AH83" s="105"/>
      <c r="AI83" s="94"/>
      <c r="AJ83" s="105"/>
      <c r="AK83" s="105"/>
      <c r="AL83" s="94"/>
      <c r="AM83" s="104"/>
      <c r="AN83" s="104"/>
      <c r="AO83" s="105"/>
      <c r="AP83" s="105"/>
      <c r="AQ83" s="105"/>
      <c r="AR83" s="105"/>
      <c r="AS83" s="105"/>
      <c r="AT83" s="43"/>
      <c r="AU83" s="43"/>
      <c r="AV83" s="43"/>
      <c r="AW83" s="43"/>
      <c r="AX83" s="43"/>
      <c r="AY83" s="18"/>
      <c r="AZ83" s="18"/>
      <c r="BA83" s="18"/>
      <c r="BB83" s="18"/>
      <c r="BC83" s="18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</row>
    <row r="84" spans="1:155" s="46" customFormat="1" ht="13.5" customHeight="1">
      <c r="A84" s="43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5"/>
      <c r="R84" s="105"/>
      <c r="S84" s="105"/>
      <c r="T84" s="94"/>
      <c r="U84" s="105"/>
      <c r="V84" s="105"/>
      <c r="W84" s="94"/>
      <c r="X84" s="105"/>
      <c r="Y84" s="105"/>
      <c r="Z84" s="94"/>
      <c r="AA84" s="105"/>
      <c r="AB84" s="105"/>
      <c r="AC84" s="94"/>
      <c r="AD84" s="105"/>
      <c r="AE84" s="105"/>
      <c r="AF84" s="94"/>
      <c r="AG84" s="105"/>
      <c r="AH84" s="105"/>
      <c r="AI84" s="94"/>
      <c r="AJ84" s="105"/>
      <c r="AK84" s="105"/>
      <c r="AL84" s="94"/>
      <c r="AM84" s="104"/>
      <c r="AN84" s="104"/>
      <c r="AO84" s="105"/>
      <c r="AP84" s="105"/>
      <c r="AQ84" s="105"/>
      <c r="AR84" s="105"/>
      <c r="AS84" s="105"/>
      <c r="AT84" s="43"/>
      <c r="AU84" s="43"/>
      <c r="AV84" s="43"/>
      <c r="AW84" s="43"/>
      <c r="AX84" s="43"/>
      <c r="AY84" s="18"/>
      <c r="AZ84" s="18"/>
      <c r="BA84" s="18"/>
      <c r="BB84" s="18"/>
      <c r="BC84" s="18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</row>
    <row r="85" spans="1:155" s="46" customFormat="1" ht="13.5" customHeight="1">
      <c r="A85" s="43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5"/>
      <c r="R85" s="105"/>
      <c r="S85" s="105"/>
      <c r="T85" s="94"/>
      <c r="U85" s="105"/>
      <c r="V85" s="105"/>
      <c r="W85" s="94"/>
      <c r="X85" s="105"/>
      <c r="Y85" s="105"/>
      <c r="Z85" s="94"/>
      <c r="AA85" s="105"/>
      <c r="AB85" s="105"/>
      <c r="AC85" s="94"/>
      <c r="AD85" s="105"/>
      <c r="AE85" s="105"/>
      <c r="AF85" s="94"/>
      <c r="AG85" s="105"/>
      <c r="AH85" s="105"/>
      <c r="AI85" s="94"/>
      <c r="AJ85" s="105"/>
      <c r="AK85" s="105"/>
      <c r="AL85" s="94"/>
      <c r="AM85" s="104"/>
      <c r="AN85" s="104"/>
      <c r="AO85" s="105"/>
      <c r="AP85" s="105"/>
      <c r="AQ85" s="105"/>
      <c r="AR85" s="105"/>
      <c r="AS85" s="105"/>
      <c r="AT85" s="43"/>
      <c r="AU85" s="43"/>
      <c r="AV85" s="43"/>
      <c r="AW85" s="43"/>
      <c r="AX85" s="43"/>
      <c r="AY85" s="18"/>
      <c r="AZ85" s="18"/>
      <c r="BA85" s="18"/>
      <c r="BB85" s="18"/>
      <c r="BC85" s="18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</row>
    <row r="86" spans="1:155" s="46" customFormat="1" ht="13.5" customHeight="1">
      <c r="A86" s="43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5"/>
      <c r="R86" s="105"/>
      <c r="S86" s="105"/>
      <c r="T86" s="94"/>
      <c r="U86" s="105"/>
      <c r="V86" s="105"/>
      <c r="W86" s="94"/>
      <c r="X86" s="105"/>
      <c r="Y86" s="105"/>
      <c r="Z86" s="94"/>
      <c r="AA86" s="105"/>
      <c r="AB86" s="105"/>
      <c r="AC86" s="94"/>
      <c r="AD86" s="105"/>
      <c r="AE86" s="105"/>
      <c r="AF86" s="94"/>
      <c r="AG86" s="105"/>
      <c r="AH86" s="105"/>
      <c r="AI86" s="94"/>
      <c r="AJ86" s="105"/>
      <c r="AK86" s="105"/>
      <c r="AL86" s="94"/>
      <c r="AM86" s="104"/>
      <c r="AN86" s="104"/>
      <c r="AO86" s="105"/>
      <c r="AP86" s="105"/>
      <c r="AQ86" s="105"/>
      <c r="AR86" s="105"/>
      <c r="AS86" s="105"/>
      <c r="AT86" s="43"/>
      <c r="AU86" s="43"/>
      <c r="AV86" s="43"/>
      <c r="AW86" s="43"/>
      <c r="AX86" s="43"/>
      <c r="AY86" s="18"/>
      <c r="AZ86" s="18"/>
      <c r="BA86" s="18"/>
      <c r="BB86" s="18"/>
      <c r="BC86" s="18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</row>
    <row r="87" spans="1:155" s="46" customFormat="1" ht="13.5" customHeight="1">
      <c r="A87" s="43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5"/>
      <c r="R87" s="105"/>
      <c r="S87" s="105"/>
      <c r="T87" s="94"/>
      <c r="U87" s="105"/>
      <c r="V87" s="105"/>
      <c r="W87" s="94"/>
      <c r="X87" s="105"/>
      <c r="Y87" s="105"/>
      <c r="Z87" s="94"/>
      <c r="AA87" s="105"/>
      <c r="AB87" s="105"/>
      <c r="AC87" s="94"/>
      <c r="AD87" s="105"/>
      <c r="AE87" s="105"/>
      <c r="AF87" s="94"/>
      <c r="AG87" s="105"/>
      <c r="AH87" s="105"/>
      <c r="AI87" s="94"/>
      <c r="AJ87" s="105"/>
      <c r="AK87" s="105"/>
      <c r="AL87" s="94"/>
      <c r="AM87" s="104"/>
      <c r="AN87" s="104"/>
      <c r="AO87" s="105"/>
      <c r="AP87" s="105"/>
      <c r="AQ87" s="105"/>
      <c r="AR87" s="105"/>
      <c r="AS87" s="105"/>
      <c r="AT87" s="43"/>
      <c r="AU87" s="43"/>
      <c r="AV87" s="43"/>
      <c r="AW87" s="43"/>
      <c r="AX87" s="43"/>
      <c r="AY87" s="18"/>
      <c r="AZ87" s="18"/>
      <c r="BA87" s="18"/>
      <c r="BB87" s="18"/>
      <c r="BC87" s="18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</row>
    <row r="88" spans="1:155" s="46" customFormat="1" ht="13.5" customHeight="1">
      <c r="A88" s="43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5"/>
      <c r="R88" s="105"/>
      <c r="S88" s="105"/>
      <c r="T88" s="94"/>
      <c r="U88" s="105"/>
      <c r="V88" s="105"/>
      <c r="W88" s="94"/>
      <c r="X88" s="105"/>
      <c r="Y88" s="105"/>
      <c r="Z88" s="94"/>
      <c r="AA88" s="105"/>
      <c r="AB88" s="105"/>
      <c r="AC88" s="94"/>
      <c r="AD88" s="105"/>
      <c r="AE88" s="105"/>
      <c r="AF88" s="94"/>
      <c r="AG88" s="105"/>
      <c r="AH88" s="105"/>
      <c r="AI88" s="94"/>
      <c r="AJ88" s="105"/>
      <c r="AK88" s="105"/>
      <c r="AL88" s="94"/>
      <c r="AM88" s="104"/>
      <c r="AN88" s="104"/>
      <c r="AO88" s="105"/>
      <c r="AP88" s="105"/>
      <c r="AQ88" s="105"/>
      <c r="AR88" s="105"/>
      <c r="AS88" s="105"/>
      <c r="AT88" s="43"/>
      <c r="AU88" s="43"/>
      <c r="AV88" s="43"/>
      <c r="AW88" s="43"/>
      <c r="AX88" s="43"/>
      <c r="AY88" s="18"/>
      <c r="AZ88" s="18"/>
      <c r="BA88" s="18"/>
      <c r="BB88" s="18"/>
      <c r="BC88" s="18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</row>
    <row r="89" spans="1:155" s="46" customFormat="1" ht="13.5" customHeight="1">
      <c r="A89" s="43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5"/>
      <c r="R89" s="105"/>
      <c r="S89" s="105"/>
      <c r="T89" s="94"/>
      <c r="U89" s="105"/>
      <c r="V89" s="105"/>
      <c r="W89" s="94"/>
      <c r="X89" s="105"/>
      <c r="Y89" s="105"/>
      <c r="Z89" s="94"/>
      <c r="AA89" s="105"/>
      <c r="AB89" s="105"/>
      <c r="AC89" s="94"/>
      <c r="AD89" s="105"/>
      <c r="AE89" s="105"/>
      <c r="AF89" s="94"/>
      <c r="AG89" s="105"/>
      <c r="AH89" s="105"/>
      <c r="AI89" s="94"/>
      <c r="AJ89" s="105"/>
      <c r="AK89" s="105"/>
      <c r="AL89" s="94"/>
      <c r="AM89" s="104"/>
      <c r="AN89" s="104"/>
      <c r="AO89" s="105"/>
      <c r="AP89" s="105"/>
      <c r="AQ89" s="105"/>
      <c r="AR89" s="105"/>
      <c r="AS89" s="105"/>
      <c r="AT89" s="43"/>
      <c r="AU89" s="43"/>
      <c r="AV89" s="43"/>
      <c r="AW89" s="43"/>
      <c r="AX89" s="43"/>
      <c r="AY89" s="18"/>
      <c r="AZ89" s="18"/>
      <c r="BA89" s="18"/>
      <c r="BB89" s="18"/>
      <c r="BC89" s="18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</row>
    <row r="90" spans="1:155" s="46" customFormat="1" ht="13.5" customHeight="1">
      <c r="A90" s="43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5"/>
      <c r="R90" s="105"/>
      <c r="S90" s="105"/>
      <c r="T90" s="94"/>
      <c r="U90" s="105"/>
      <c r="V90" s="105"/>
      <c r="W90" s="94"/>
      <c r="X90" s="105"/>
      <c r="Y90" s="105"/>
      <c r="Z90" s="94"/>
      <c r="AA90" s="105"/>
      <c r="AB90" s="105"/>
      <c r="AC90" s="94"/>
      <c r="AD90" s="105"/>
      <c r="AE90" s="105"/>
      <c r="AF90" s="94"/>
      <c r="AG90" s="105"/>
      <c r="AH90" s="105"/>
      <c r="AI90" s="94"/>
      <c r="AJ90" s="105"/>
      <c r="AK90" s="105"/>
      <c r="AL90" s="94"/>
      <c r="AM90" s="104"/>
      <c r="AN90" s="104"/>
      <c r="AO90" s="105"/>
      <c r="AP90" s="105"/>
      <c r="AQ90" s="105"/>
      <c r="AR90" s="105"/>
      <c r="AS90" s="105"/>
      <c r="AT90" s="43"/>
      <c r="AU90" s="43"/>
      <c r="AV90" s="43"/>
      <c r="AW90" s="43"/>
      <c r="AX90" s="43"/>
      <c r="AY90" s="18"/>
      <c r="AZ90" s="18"/>
      <c r="BA90" s="18"/>
      <c r="BB90" s="18"/>
      <c r="BC90" s="18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</row>
    <row r="91" spans="1:155" s="46" customFormat="1" ht="13.5" customHeight="1">
      <c r="A91" s="43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5"/>
      <c r="R91" s="105"/>
      <c r="S91" s="105"/>
      <c r="T91" s="94"/>
      <c r="U91" s="105"/>
      <c r="V91" s="105"/>
      <c r="W91" s="94"/>
      <c r="X91" s="105"/>
      <c r="Y91" s="105"/>
      <c r="Z91" s="94"/>
      <c r="AA91" s="105"/>
      <c r="AB91" s="105"/>
      <c r="AC91" s="94"/>
      <c r="AD91" s="105"/>
      <c r="AE91" s="105"/>
      <c r="AF91" s="94"/>
      <c r="AG91" s="105"/>
      <c r="AH91" s="105"/>
      <c r="AI91" s="94"/>
      <c r="AJ91" s="105"/>
      <c r="AK91" s="105"/>
      <c r="AL91" s="94"/>
      <c r="AM91" s="104"/>
      <c r="AN91" s="104"/>
      <c r="AO91" s="105"/>
      <c r="AP91" s="105"/>
      <c r="AQ91" s="105"/>
      <c r="AR91" s="105"/>
      <c r="AS91" s="105"/>
      <c r="AT91" s="43"/>
      <c r="AU91" s="43"/>
      <c r="AV91" s="43"/>
      <c r="AW91" s="43"/>
      <c r="AX91" s="43"/>
      <c r="AY91" s="18"/>
      <c r="AZ91" s="18"/>
      <c r="BA91" s="18"/>
      <c r="BB91" s="18"/>
      <c r="BC91" s="18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</row>
    <row r="92" spans="1:155" s="46" customFormat="1" ht="13.5" customHeight="1">
      <c r="A92" s="43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5"/>
      <c r="R92" s="105"/>
      <c r="S92" s="105"/>
      <c r="T92" s="94"/>
      <c r="U92" s="105"/>
      <c r="V92" s="105"/>
      <c r="W92" s="94"/>
      <c r="X92" s="105"/>
      <c r="Y92" s="105"/>
      <c r="Z92" s="94"/>
      <c r="AA92" s="105"/>
      <c r="AB92" s="105"/>
      <c r="AC92" s="94"/>
      <c r="AD92" s="105"/>
      <c r="AE92" s="105"/>
      <c r="AF92" s="94"/>
      <c r="AG92" s="105"/>
      <c r="AH92" s="105"/>
      <c r="AI92" s="94"/>
      <c r="AJ92" s="105"/>
      <c r="AK92" s="105"/>
      <c r="AL92" s="94"/>
      <c r="AM92" s="104"/>
      <c r="AN92" s="104"/>
      <c r="AO92" s="105"/>
      <c r="AP92" s="105"/>
      <c r="AQ92" s="105"/>
      <c r="AR92" s="105"/>
      <c r="AS92" s="105"/>
      <c r="AT92" s="43"/>
      <c r="AU92" s="43"/>
      <c r="AV92" s="43"/>
      <c r="AW92" s="43"/>
      <c r="AX92" s="43"/>
      <c r="AY92" s="18"/>
      <c r="AZ92" s="18"/>
      <c r="BA92" s="18"/>
      <c r="BB92" s="18"/>
      <c r="BC92" s="18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</row>
    <row r="93" spans="1:155" s="46" customFormat="1" ht="13.5" customHeight="1">
      <c r="A93" s="43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5"/>
      <c r="R93" s="105"/>
      <c r="S93" s="105"/>
      <c r="T93" s="94"/>
      <c r="U93" s="105"/>
      <c r="V93" s="105"/>
      <c r="W93" s="94"/>
      <c r="X93" s="105"/>
      <c r="Y93" s="105"/>
      <c r="Z93" s="94"/>
      <c r="AA93" s="105"/>
      <c r="AB93" s="105"/>
      <c r="AC93" s="94"/>
      <c r="AD93" s="105"/>
      <c r="AE93" s="105"/>
      <c r="AF93" s="94"/>
      <c r="AG93" s="105"/>
      <c r="AH93" s="105"/>
      <c r="AI93" s="94"/>
      <c r="AJ93" s="105"/>
      <c r="AK93" s="105"/>
      <c r="AL93" s="94"/>
      <c r="AM93" s="104"/>
      <c r="AN93" s="104"/>
      <c r="AO93" s="105"/>
      <c r="AP93" s="105"/>
      <c r="AQ93" s="105"/>
      <c r="AR93" s="105"/>
      <c r="AS93" s="105"/>
      <c r="AT93" s="43"/>
      <c r="AU93" s="43"/>
      <c r="AV93" s="43"/>
      <c r="AW93" s="43"/>
      <c r="AX93" s="43"/>
      <c r="AY93" s="18"/>
      <c r="AZ93" s="18"/>
      <c r="BA93" s="18"/>
      <c r="BB93" s="18"/>
      <c r="BC93" s="18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</row>
    <row r="94" spans="1:155" s="46" customFormat="1" ht="13.5" customHeight="1">
      <c r="A94" s="43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5"/>
      <c r="R94" s="105"/>
      <c r="S94" s="105"/>
      <c r="T94" s="94"/>
      <c r="U94" s="105"/>
      <c r="V94" s="105"/>
      <c r="W94" s="94"/>
      <c r="X94" s="105"/>
      <c r="Y94" s="105"/>
      <c r="Z94" s="94"/>
      <c r="AA94" s="105"/>
      <c r="AB94" s="105"/>
      <c r="AC94" s="94"/>
      <c r="AD94" s="105"/>
      <c r="AE94" s="105"/>
      <c r="AF94" s="94"/>
      <c r="AG94" s="105"/>
      <c r="AH94" s="105"/>
      <c r="AI94" s="94"/>
      <c r="AJ94" s="105"/>
      <c r="AK94" s="105"/>
      <c r="AL94" s="94"/>
      <c r="AM94" s="104"/>
      <c r="AN94" s="104"/>
      <c r="AO94" s="105"/>
      <c r="AP94" s="105"/>
      <c r="AQ94" s="105"/>
      <c r="AR94" s="105"/>
      <c r="AS94" s="105"/>
      <c r="AT94" s="43"/>
      <c r="AU94" s="43"/>
      <c r="AV94" s="43"/>
      <c r="AW94" s="43"/>
      <c r="AX94" s="43"/>
      <c r="AY94" s="18"/>
      <c r="AZ94" s="18"/>
      <c r="BA94" s="18"/>
      <c r="BB94" s="18"/>
      <c r="BC94" s="18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</row>
    <row r="95" spans="1:155" s="46" customFormat="1" ht="13.5" customHeight="1">
      <c r="A95" s="43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5"/>
      <c r="R95" s="105"/>
      <c r="S95" s="105"/>
      <c r="T95" s="94"/>
      <c r="U95" s="105"/>
      <c r="V95" s="105"/>
      <c r="W95" s="94"/>
      <c r="X95" s="105"/>
      <c r="Y95" s="105"/>
      <c r="Z95" s="94"/>
      <c r="AA95" s="105"/>
      <c r="AB95" s="105"/>
      <c r="AC95" s="94"/>
      <c r="AD95" s="105"/>
      <c r="AE95" s="105"/>
      <c r="AF95" s="94"/>
      <c r="AG95" s="105"/>
      <c r="AH95" s="105"/>
      <c r="AI95" s="94"/>
      <c r="AJ95" s="105"/>
      <c r="AK95" s="105"/>
      <c r="AL95" s="94"/>
      <c r="AM95" s="104"/>
      <c r="AN95" s="104"/>
      <c r="AO95" s="105"/>
      <c r="AP95" s="105"/>
      <c r="AQ95" s="105"/>
      <c r="AR95" s="105"/>
      <c r="AS95" s="105"/>
      <c r="AT95" s="43"/>
      <c r="AU95" s="43"/>
      <c r="AV95" s="43"/>
      <c r="AW95" s="43"/>
      <c r="AX95" s="43"/>
      <c r="AY95" s="18"/>
      <c r="AZ95" s="18"/>
      <c r="BA95" s="18"/>
      <c r="BB95" s="18"/>
      <c r="BC95" s="18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</row>
    <row r="96" spans="1:155" s="46" customFormat="1" ht="13.5" customHeight="1">
      <c r="A96" s="43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5"/>
      <c r="R96" s="105"/>
      <c r="S96" s="105"/>
      <c r="T96" s="94"/>
      <c r="U96" s="105"/>
      <c r="V96" s="105"/>
      <c r="W96" s="94"/>
      <c r="X96" s="105"/>
      <c r="Y96" s="105"/>
      <c r="Z96" s="94"/>
      <c r="AA96" s="105"/>
      <c r="AB96" s="105"/>
      <c r="AC96" s="94"/>
      <c r="AD96" s="105"/>
      <c r="AE96" s="105"/>
      <c r="AF96" s="94"/>
      <c r="AG96" s="105"/>
      <c r="AH96" s="105"/>
      <c r="AI96" s="94"/>
      <c r="AJ96" s="105"/>
      <c r="AK96" s="105"/>
      <c r="AL96" s="94"/>
      <c r="AM96" s="104"/>
      <c r="AN96" s="104"/>
      <c r="AO96" s="105"/>
      <c r="AP96" s="105"/>
      <c r="AQ96" s="105"/>
      <c r="AR96" s="105"/>
      <c r="AS96" s="105"/>
      <c r="AT96" s="43"/>
      <c r="AU96" s="43"/>
      <c r="AV96" s="43"/>
      <c r="AW96" s="43"/>
      <c r="AX96" s="43"/>
      <c r="AY96" s="18"/>
      <c r="AZ96" s="18"/>
      <c r="BA96" s="18"/>
      <c r="BB96" s="18"/>
      <c r="BC96" s="18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</row>
    <row r="97" spans="1:155" s="46" customFormat="1" ht="13.5" customHeight="1">
      <c r="A97" s="43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5"/>
      <c r="R97" s="105"/>
      <c r="S97" s="105"/>
      <c r="T97" s="94"/>
      <c r="U97" s="105"/>
      <c r="V97" s="105"/>
      <c r="W97" s="94"/>
      <c r="X97" s="105"/>
      <c r="Y97" s="105"/>
      <c r="Z97" s="94"/>
      <c r="AA97" s="105"/>
      <c r="AB97" s="105"/>
      <c r="AC97" s="94"/>
      <c r="AD97" s="105"/>
      <c r="AE97" s="105"/>
      <c r="AF97" s="94"/>
      <c r="AG97" s="105"/>
      <c r="AH97" s="105"/>
      <c r="AI97" s="94"/>
      <c r="AJ97" s="105"/>
      <c r="AK97" s="105"/>
      <c r="AL97" s="94"/>
      <c r="AM97" s="104"/>
      <c r="AN97" s="104"/>
      <c r="AO97" s="105"/>
      <c r="AP97" s="105"/>
      <c r="AQ97" s="105"/>
      <c r="AR97" s="105"/>
      <c r="AS97" s="105"/>
      <c r="AT97" s="43"/>
      <c r="AU97" s="43"/>
      <c r="AV97" s="43"/>
      <c r="AW97" s="43"/>
      <c r="AX97" s="43"/>
      <c r="AY97" s="18"/>
      <c r="AZ97" s="18"/>
      <c r="BA97" s="18"/>
      <c r="BB97" s="18"/>
      <c r="BC97" s="18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</row>
    <row r="98" spans="1:155" s="46" customFormat="1" ht="13.5" customHeight="1">
      <c r="A98" s="43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5"/>
      <c r="R98" s="105"/>
      <c r="S98" s="105"/>
      <c r="T98" s="94"/>
      <c r="U98" s="105"/>
      <c r="V98" s="105"/>
      <c r="W98" s="94"/>
      <c r="X98" s="105"/>
      <c r="Y98" s="105"/>
      <c r="Z98" s="94"/>
      <c r="AA98" s="105"/>
      <c r="AB98" s="105"/>
      <c r="AC98" s="94"/>
      <c r="AD98" s="105"/>
      <c r="AE98" s="105"/>
      <c r="AF98" s="94"/>
      <c r="AG98" s="105"/>
      <c r="AH98" s="105"/>
      <c r="AI98" s="94"/>
      <c r="AJ98" s="105"/>
      <c r="AK98" s="105"/>
      <c r="AL98" s="94"/>
      <c r="AM98" s="104"/>
      <c r="AN98" s="104"/>
      <c r="AO98" s="105"/>
      <c r="AP98" s="105"/>
      <c r="AQ98" s="105"/>
      <c r="AR98" s="105"/>
      <c r="AS98" s="105"/>
      <c r="AT98" s="43"/>
      <c r="AU98" s="43"/>
      <c r="AV98" s="43"/>
      <c r="AW98" s="43"/>
      <c r="AX98" s="43"/>
      <c r="AY98" s="18"/>
      <c r="AZ98" s="18"/>
      <c r="BA98" s="18"/>
      <c r="BB98" s="18"/>
      <c r="BC98" s="18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</row>
    <row r="99" spans="1:155" s="46" customFormat="1" ht="13.5" customHeight="1">
      <c r="A99" s="43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5"/>
      <c r="R99" s="105"/>
      <c r="S99" s="105"/>
      <c r="T99" s="94"/>
      <c r="U99" s="105"/>
      <c r="V99" s="105"/>
      <c r="W99" s="94"/>
      <c r="X99" s="105"/>
      <c r="Y99" s="105"/>
      <c r="Z99" s="94"/>
      <c r="AA99" s="105"/>
      <c r="AB99" s="105"/>
      <c r="AC99" s="94"/>
      <c r="AD99" s="105"/>
      <c r="AE99" s="105"/>
      <c r="AF99" s="94"/>
      <c r="AG99" s="105"/>
      <c r="AH99" s="105"/>
      <c r="AI99" s="94"/>
      <c r="AJ99" s="105"/>
      <c r="AK99" s="105"/>
      <c r="AL99" s="94"/>
      <c r="AM99" s="104"/>
      <c r="AN99" s="104"/>
      <c r="AO99" s="105"/>
      <c r="AP99" s="105"/>
      <c r="AQ99" s="105"/>
      <c r="AR99" s="105"/>
      <c r="AS99" s="105"/>
      <c r="AT99" s="43"/>
      <c r="AU99" s="43"/>
      <c r="AV99" s="43"/>
      <c r="AW99" s="43"/>
      <c r="AX99" s="43"/>
      <c r="AY99" s="18"/>
      <c r="AZ99" s="18"/>
      <c r="BA99" s="18"/>
      <c r="BB99" s="18"/>
      <c r="BC99" s="18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</row>
    <row r="100" spans="1:155" s="46" customFormat="1" ht="13.5" customHeight="1">
      <c r="A100" s="43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5"/>
      <c r="R100" s="105"/>
      <c r="S100" s="105"/>
      <c r="T100" s="94"/>
      <c r="U100" s="105"/>
      <c r="V100" s="105"/>
      <c r="W100" s="94"/>
      <c r="X100" s="105"/>
      <c r="Y100" s="105"/>
      <c r="Z100" s="94"/>
      <c r="AA100" s="105"/>
      <c r="AB100" s="105"/>
      <c r="AC100" s="94"/>
      <c r="AD100" s="105"/>
      <c r="AE100" s="105"/>
      <c r="AF100" s="94"/>
      <c r="AG100" s="105"/>
      <c r="AH100" s="105"/>
      <c r="AI100" s="94"/>
      <c r="AJ100" s="105"/>
      <c r="AK100" s="105"/>
      <c r="AL100" s="94"/>
      <c r="AM100" s="104"/>
      <c r="AN100" s="104"/>
      <c r="AO100" s="105"/>
      <c r="AP100" s="105"/>
      <c r="AQ100" s="105"/>
      <c r="AR100" s="105"/>
      <c r="AS100" s="105"/>
      <c r="AT100" s="43"/>
      <c r="AU100" s="43"/>
      <c r="AV100" s="43"/>
      <c r="AW100" s="43"/>
      <c r="AX100" s="43"/>
      <c r="AY100" s="18"/>
      <c r="AZ100" s="18"/>
      <c r="BA100" s="18"/>
      <c r="BB100" s="18"/>
      <c r="BC100" s="18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</row>
    <row r="101" spans="1:155" s="46" customFormat="1" ht="13.5" customHeight="1">
      <c r="A101" s="43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5"/>
      <c r="R101" s="105"/>
      <c r="S101" s="105"/>
      <c r="T101" s="94"/>
      <c r="U101" s="105"/>
      <c r="V101" s="105"/>
      <c r="W101" s="94"/>
      <c r="X101" s="105"/>
      <c r="Y101" s="105"/>
      <c r="Z101" s="94"/>
      <c r="AA101" s="105"/>
      <c r="AB101" s="105"/>
      <c r="AC101" s="94"/>
      <c r="AD101" s="105"/>
      <c r="AE101" s="105"/>
      <c r="AF101" s="94"/>
      <c r="AG101" s="105"/>
      <c r="AH101" s="105"/>
      <c r="AI101" s="94"/>
      <c r="AJ101" s="105"/>
      <c r="AK101" s="105"/>
      <c r="AL101" s="94"/>
      <c r="AM101" s="104"/>
      <c r="AN101" s="104"/>
      <c r="AO101" s="105"/>
      <c r="AP101" s="105"/>
      <c r="AQ101" s="105"/>
      <c r="AR101" s="105"/>
      <c r="AS101" s="105"/>
      <c r="AT101" s="43"/>
      <c r="AU101" s="43"/>
      <c r="AV101" s="43"/>
      <c r="AW101" s="43"/>
      <c r="AX101" s="43"/>
      <c r="AY101" s="18"/>
      <c r="AZ101" s="18"/>
      <c r="BA101" s="18"/>
      <c r="BB101" s="18"/>
      <c r="BC101" s="18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</row>
    <row r="102" spans="1:155" s="46" customFormat="1" ht="13.5" customHeight="1">
      <c r="A102" s="43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5"/>
      <c r="R102" s="105"/>
      <c r="S102" s="105"/>
      <c r="T102" s="94"/>
      <c r="U102" s="105"/>
      <c r="V102" s="105"/>
      <c r="W102" s="94"/>
      <c r="X102" s="105"/>
      <c r="Y102" s="105"/>
      <c r="Z102" s="94"/>
      <c r="AA102" s="105"/>
      <c r="AB102" s="105"/>
      <c r="AC102" s="94"/>
      <c r="AD102" s="105"/>
      <c r="AE102" s="105"/>
      <c r="AF102" s="94"/>
      <c r="AG102" s="105"/>
      <c r="AH102" s="105"/>
      <c r="AI102" s="94"/>
      <c r="AJ102" s="105"/>
      <c r="AK102" s="105"/>
      <c r="AL102" s="94"/>
      <c r="AM102" s="104"/>
      <c r="AN102" s="104"/>
      <c r="AO102" s="105"/>
      <c r="AP102" s="105"/>
      <c r="AQ102" s="105"/>
      <c r="AR102" s="105"/>
      <c r="AS102" s="105"/>
      <c r="AT102" s="43"/>
      <c r="AU102" s="43"/>
      <c r="AV102" s="43"/>
      <c r="AW102" s="43"/>
      <c r="AX102" s="43"/>
      <c r="AY102" s="18"/>
      <c r="AZ102" s="18"/>
      <c r="BA102" s="18"/>
      <c r="BB102" s="18"/>
      <c r="BC102" s="18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</row>
    <row r="103" spans="1:155" s="46" customFormat="1" ht="13.5" customHeight="1">
      <c r="A103" s="43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5"/>
      <c r="R103" s="105"/>
      <c r="S103" s="105"/>
      <c r="T103" s="94"/>
      <c r="U103" s="105"/>
      <c r="V103" s="105"/>
      <c r="W103" s="94"/>
      <c r="X103" s="105"/>
      <c r="Y103" s="105"/>
      <c r="Z103" s="94"/>
      <c r="AA103" s="105"/>
      <c r="AB103" s="105"/>
      <c r="AC103" s="94"/>
      <c r="AD103" s="105"/>
      <c r="AE103" s="105"/>
      <c r="AF103" s="94"/>
      <c r="AG103" s="105"/>
      <c r="AH103" s="105"/>
      <c r="AI103" s="94"/>
      <c r="AJ103" s="105"/>
      <c r="AK103" s="105"/>
      <c r="AL103" s="94"/>
      <c r="AM103" s="104"/>
      <c r="AN103" s="104"/>
      <c r="AO103" s="105"/>
      <c r="AP103" s="105"/>
      <c r="AQ103" s="105"/>
      <c r="AR103" s="105"/>
      <c r="AS103" s="105"/>
      <c r="AT103" s="43"/>
      <c r="AU103" s="43"/>
      <c r="AV103" s="43"/>
      <c r="AW103" s="43"/>
      <c r="AX103" s="43"/>
      <c r="AY103" s="18"/>
      <c r="AZ103" s="18"/>
      <c r="BA103" s="18"/>
      <c r="BB103" s="18"/>
      <c r="BC103" s="18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</row>
    <row r="104" spans="1:155" s="46" customFormat="1" ht="13.5" customHeight="1">
      <c r="A104" s="43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5"/>
      <c r="R104" s="105"/>
      <c r="S104" s="105"/>
      <c r="T104" s="94"/>
      <c r="U104" s="105"/>
      <c r="V104" s="105"/>
      <c r="W104" s="94"/>
      <c r="X104" s="105"/>
      <c r="Y104" s="105"/>
      <c r="Z104" s="94"/>
      <c r="AA104" s="105"/>
      <c r="AB104" s="105"/>
      <c r="AC104" s="94"/>
      <c r="AD104" s="105"/>
      <c r="AE104" s="105"/>
      <c r="AF104" s="94"/>
      <c r="AG104" s="105"/>
      <c r="AH104" s="105"/>
      <c r="AI104" s="94"/>
      <c r="AJ104" s="105"/>
      <c r="AK104" s="105"/>
      <c r="AL104" s="94"/>
      <c r="AM104" s="104"/>
      <c r="AN104" s="104"/>
      <c r="AO104" s="105"/>
      <c r="AP104" s="105"/>
      <c r="AQ104" s="105"/>
      <c r="AR104" s="105"/>
      <c r="AS104" s="105"/>
      <c r="AT104" s="43"/>
      <c r="AU104" s="43"/>
      <c r="AV104" s="43"/>
      <c r="AW104" s="43"/>
      <c r="AX104" s="43"/>
      <c r="AY104" s="18"/>
      <c r="AZ104" s="18"/>
      <c r="BA104" s="18"/>
      <c r="BB104" s="18"/>
      <c r="BC104" s="18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</row>
    <row r="105" spans="1:155" s="46" customFormat="1" ht="13.5" customHeight="1">
      <c r="A105" s="43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5"/>
      <c r="R105" s="105"/>
      <c r="S105" s="105"/>
      <c r="T105" s="94"/>
      <c r="U105" s="105"/>
      <c r="V105" s="105"/>
      <c r="W105" s="94"/>
      <c r="X105" s="105"/>
      <c r="Y105" s="105"/>
      <c r="Z105" s="94"/>
      <c r="AA105" s="105"/>
      <c r="AB105" s="105"/>
      <c r="AC105" s="94"/>
      <c r="AD105" s="105"/>
      <c r="AE105" s="105"/>
      <c r="AF105" s="94"/>
      <c r="AG105" s="105"/>
      <c r="AH105" s="105"/>
      <c r="AI105" s="94"/>
      <c r="AJ105" s="105"/>
      <c r="AK105" s="105"/>
      <c r="AL105" s="94"/>
      <c r="AM105" s="104"/>
      <c r="AN105" s="104"/>
      <c r="AO105" s="105"/>
      <c r="AP105" s="105"/>
      <c r="AQ105" s="105"/>
      <c r="AR105" s="105"/>
      <c r="AS105" s="105"/>
      <c r="AT105" s="43"/>
      <c r="AU105" s="43"/>
      <c r="AV105" s="43"/>
      <c r="AW105" s="43"/>
      <c r="AX105" s="43"/>
      <c r="AY105" s="18"/>
      <c r="AZ105" s="18"/>
      <c r="BA105" s="18"/>
      <c r="BB105" s="18"/>
      <c r="BC105" s="18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</row>
    <row r="106" spans="1:154" s="46" customFormat="1" ht="13.5" customHeight="1">
      <c r="A106" s="43"/>
      <c r="B106" s="109"/>
      <c r="C106" s="109"/>
      <c r="D106" s="94"/>
      <c r="E106" s="94"/>
      <c r="F106" s="94"/>
      <c r="G106" s="94"/>
      <c r="H106" s="94"/>
      <c r="I106" s="94"/>
      <c r="J106" s="94"/>
      <c r="K106" s="94"/>
      <c r="L106" s="49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98"/>
      <c r="AA106" s="18"/>
      <c r="AB106" s="98"/>
      <c r="AC106" s="98"/>
      <c r="AD106" s="18"/>
      <c r="AE106" s="98"/>
      <c r="AF106" s="98"/>
      <c r="AG106" s="18"/>
      <c r="AH106" s="98"/>
      <c r="AI106" s="98"/>
      <c r="AJ106" s="18"/>
      <c r="AK106" s="98"/>
      <c r="AL106" s="98"/>
      <c r="AM106" s="18"/>
      <c r="AN106" s="98"/>
      <c r="AO106" s="98"/>
      <c r="AP106" s="18"/>
      <c r="AQ106" s="98"/>
      <c r="AR106" s="98"/>
      <c r="AS106" s="18"/>
      <c r="AT106" s="98"/>
      <c r="AU106" s="98"/>
      <c r="AV106" s="18"/>
      <c r="AW106" s="98"/>
      <c r="AX106" s="98"/>
      <c r="AY106" s="18"/>
      <c r="AZ106" s="98"/>
      <c r="BA106" s="98"/>
      <c r="BB106" s="18"/>
      <c r="BC106" s="98"/>
      <c r="BD106" s="98"/>
      <c r="BE106" s="18"/>
      <c r="BF106" s="98"/>
      <c r="BG106" s="98"/>
      <c r="BH106" s="18"/>
      <c r="BI106" s="98"/>
      <c r="BJ106" s="98"/>
      <c r="BK106" s="18"/>
      <c r="BL106" s="98"/>
      <c r="BM106" s="98"/>
      <c r="BN106" s="18"/>
      <c r="BO106" s="98"/>
      <c r="BP106" s="43"/>
      <c r="BQ106" s="18"/>
      <c r="BR106" s="98"/>
      <c r="BS106" s="18"/>
      <c r="BT106" s="18"/>
      <c r="BU106" s="98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18"/>
      <c r="CJ106" s="18"/>
      <c r="CK106" s="18"/>
      <c r="CL106" s="43"/>
      <c r="CM106" s="18"/>
      <c r="CN106" s="43"/>
      <c r="CO106" s="43"/>
      <c r="CP106" s="43"/>
      <c r="CQ106" s="43"/>
      <c r="CR106" s="43"/>
      <c r="CS106" s="43"/>
      <c r="CT106" s="43"/>
      <c r="CU106" s="43"/>
      <c r="CV106" s="43"/>
      <c r="CW106" s="18"/>
      <c r="CX106" s="18"/>
      <c r="CY106" s="18"/>
      <c r="CZ106" s="18"/>
      <c r="DA106" s="43"/>
      <c r="DB106" s="18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</row>
    <row r="107" spans="1:154" s="46" customFormat="1" ht="13.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 t="s">
        <v>95</v>
      </c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</row>
    <row r="108" spans="1:158" s="46" customFormat="1" ht="13.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</row>
    <row r="109" spans="1:158" s="46" customFormat="1" ht="13.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</row>
    <row r="110" spans="1:158" s="46" customFormat="1" ht="13.5" customHeight="1">
      <c r="A110" s="43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</row>
    <row r="111" spans="1:158" s="46" customFormat="1" ht="13.5" customHeight="1">
      <c r="A111" s="43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</row>
    <row r="112" spans="1:158" s="46" customFormat="1" ht="13.5" customHeight="1">
      <c r="A112" s="43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</row>
    <row r="113" spans="1:158" s="46" customFormat="1" ht="13.5" customHeight="1">
      <c r="A113" s="43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</row>
    <row r="114" spans="1:155" s="46" customFormat="1" ht="10.5" customHeight="1">
      <c r="A114" s="43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94"/>
      <c r="U114" s="105"/>
      <c r="V114" s="105"/>
      <c r="W114" s="94"/>
      <c r="X114" s="105"/>
      <c r="Y114" s="105"/>
      <c r="Z114" s="94"/>
      <c r="AA114" s="105"/>
      <c r="AB114" s="105"/>
      <c r="AC114" s="94"/>
      <c r="AD114" s="105"/>
      <c r="AE114" s="105"/>
      <c r="AF114" s="94"/>
      <c r="AG114" s="105"/>
      <c r="AH114" s="105"/>
      <c r="AI114" s="94"/>
      <c r="AJ114" s="105"/>
      <c r="AK114" s="105"/>
      <c r="AL114" s="94"/>
      <c r="AM114" s="104"/>
      <c r="AN114" s="104"/>
      <c r="AO114" s="105"/>
      <c r="AP114" s="105"/>
      <c r="AQ114" s="105"/>
      <c r="AR114" s="105"/>
      <c r="AS114" s="105"/>
      <c r="AT114" s="43"/>
      <c r="AU114" s="43"/>
      <c r="AV114" s="43"/>
      <c r="AW114" s="43"/>
      <c r="AX114" s="43"/>
      <c r="AY114" s="18"/>
      <c r="AZ114" s="18"/>
      <c r="BA114" s="18"/>
      <c r="BB114" s="18"/>
      <c r="BC114" s="18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</row>
    <row r="115" spans="1:155" s="46" customFormat="1" ht="10.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18"/>
      <c r="U115" s="43"/>
      <c r="V115" s="43"/>
      <c r="W115" s="18"/>
      <c r="X115" s="43"/>
      <c r="Y115" s="43"/>
      <c r="Z115" s="18"/>
      <c r="AA115" s="43"/>
      <c r="AB115" s="43"/>
      <c r="AC115" s="18"/>
      <c r="AD115" s="43"/>
      <c r="AE115" s="43"/>
      <c r="AF115" s="18"/>
      <c r="AG115" s="43"/>
      <c r="AH115" s="43"/>
      <c r="AI115" s="18"/>
      <c r="AJ115" s="43"/>
      <c r="AK115" s="43"/>
      <c r="AL115" s="18"/>
      <c r="AM115" s="49"/>
      <c r="AN115" s="49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18"/>
      <c r="AZ115" s="18"/>
      <c r="BA115" s="18"/>
      <c r="BB115" s="18"/>
      <c r="BC115" s="18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</row>
    <row r="116" spans="1:155" s="46" customFormat="1" ht="10.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18"/>
      <c r="U116" s="43"/>
      <c r="V116" s="43"/>
      <c r="W116" s="18"/>
      <c r="X116" s="43"/>
      <c r="Y116" s="43"/>
      <c r="Z116" s="18"/>
      <c r="AA116" s="43"/>
      <c r="AB116" s="43"/>
      <c r="AC116" s="18"/>
      <c r="AD116" s="43"/>
      <c r="AE116" s="43"/>
      <c r="AF116" s="18"/>
      <c r="AG116" s="43"/>
      <c r="AH116" s="43"/>
      <c r="AI116" s="18"/>
      <c r="AJ116" s="43"/>
      <c r="AK116" s="43"/>
      <c r="AL116" s="18"/>
      <c r="AM116" s="49"/>
      <c r="AN116" s="49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18"/>
      <c r="AZ116" s="18"/>
      <c r="BA116" s="18"/>
      <c r="BB116" s="18"/>
      <c r="BC116" s="18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</row>
    <row r="117" spans="1:155" s="46" customFormat="1" ht="10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18"/>
      <c r="U117" s="43"/>
      <c r="V117" s="43"/>
      <c r="W117" s="18"/>
      <c r="X117" s="43"/>
      <c r="Y117" s="43"/>
      <c r="Z117" s="18"/>
      <c r="AA117" s="43"/>
      <c r="AB117" s="43"/>
      <c r="AC117" s="18"/>
      <c r="AD117" s="43"/>
      <c r="AE117" s="43"/>
      <c r="AF117" s="18"/>
      <c r="AG117" s="43"/>
      <c r="AH117" s="43"/>
      <c r="AI117" s="18"/>
      <c r="AJ117" s="43"/>
      <c r="AK117" s="43"/>
      <c r="AL117" s="18"/>
      <c r="AM117" s="49"/>
      <c r="AN117" s="49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18"/>
      <c r="AZ117" s="18"/>
      <c r="BA117" s="18"/>
      <c r="BB117" s="18"/>
      <c r="BC117" s="18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</row>
    <row r="118" spans="1:155" s="46" customFormat="1" ht="10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18"/>
      <c r="U118" s="43"/>
      <c r="V118" s="43"/>
      <c r="W118" s="18"/>
      <c r="X118" s="43"/>
      <c r="Y118" s="43"/>
      <c r="Z118" s="18"/>
      <c r="AA118" s="43"/>
      <c r="AB118" s="43"/>
      <c r="AC118" s="18"/>
      <c r="AD118" s="43"/>
      <c r="AE118" s="43"/>
      <c r="AF118" s="18"/>
      <c r="AG118" s="43"/>
      <c r="AH118" s="43"/>
      <c r="AI118" s="18"/>
      <c r="AJ118" s="43"/>
      <c r="AK118" s="43"/>
      <c r="AL118" s="18"/>
      <c r="AM118" s="49"/>
      <c r="AN118" s="49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18"/>
      <c r="AZ118" s="18"/>
      <c r="BA118" s="18"/>
      <c r="BB118" s="18"/>
      <c r="BC118" s="18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</row>
    <row r="119" spans="1:155" s="46" customFormat="1" ht="10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18"/>
      <c r="U119" s="43"/>
      <c r="V119" s="43"/>
      <c r="W119" s="18"/>
      <c r="X119" s="43"/>
      <c r="Y119" s="43"/>
      <c r="Z119" s="18"/>
      <c r="AA119" s="43"/>
      <c r="AB119" s="43"/>
      <c r="AC119" s="18"/>
      <c r="AD119" s="43"/>
      <c r="AE119" s="43"/>
      <c r="AF119" s="18"/>
      <c r="AG119" s="43"/>
      <c r="AH119" s="43"/>
      <c r="AI119" s="18"/>
      <c r="AJ119" s="43"/>
      <c r="AK119" s="43"/>
      <c r="AL119" s="18"/>
      <c r="AM119" s="49"/>
      <c r="AN119" s="49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18"/>
      <c r="AZ119" s="18"/>
      <c r="BA119" s="18"/>
      <c r="BB119" s="18"/>
      <c r="BC119" s="18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</row>
    <row r="120" spans="1:155" s="46" customFormat="1" ht="12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18"/>
      <c r="U120" s="43"/>
      <c r="V120" s="43"/>
      <c r="W120" s="18"/>
      <c r="X120" s="43"/>
      <c r="Y120" s="43"/>
      <c r="Z120" s="18"/>
      <c r="AA120" s="43"/>
      <c r="AB120" s="43"/>
      <c r="AC120" s="18"/>
      <c r="AD120" s="43"/>
      <c r="AE120" s="43"/>
      <c r="AF120" s="18"/>
      <c r="AG120" s="43"/>
      <c r="AH120" s="43"/>
      <c r="AI120" s="18"/>
      <c r="AJ120" s="43"/>
      <c r="AK120" s="43"/>
      <c r="AL120" s="18"/>
      <c r="AM120" s="49"/>
      <c r="AN120" s="49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18"/>
      <c r="AZ120" s="18"/>
      <c r="BA120" s="18"/>
      <c r="BB120" s="18"/>
      <c r="BC120" s="18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</row>
    <row r="121" spans="1:155" s="46" customFormat="1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18"/>
      <c r="U121" s="43"/>
      <c r="V121" s="43"/>
      <c r="W121" s="18"/>
      <c r="X121" s="43"/>
      <c r="Y121" s="43"/>
      <c r="Z121" s="18"/>
      <c r="AA121" s="43"/>
      <c r="AB121" s="43"/>
      <c r="AC121" s="18"/>
      <c r="AD121" s="43"/>
      <c r="AE121" s="43"/>
      <c r="AF121" s="18"/>
      <c r="AG121" s="43"/>
      <c r="AH121" s="43"/>
      <c r="AI121" s="18"/>
      <c r="AJ121" s="43"/>
      <c r="AK121" s="43"/>
      <c r="AL121" s="18"/>
      <c r="AM121" s="49"/>
      <c r="AN121" s="49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18"/>
      <c r="AZ121" s="18"/>
      <c r="BA121" s="18"/>
      <c r="BB121" s="18"/>
      <c r="BC121" s="18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</row>
    <row r="122" spans="1:155" s="46" customFormat="1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18"/>
      <c r="U122" s="43"/>
      <c r="V122" s="43"/>
      <c r="W122" s="18"/>
      <c r="X122" s="43"/>
      <c r="Y122" s="43"/>
      <c r="Z122" s="18"/>
      <c r="AA122" s="43"/>
      <c r="AB122" s="43"/>
      <c r="AC122" s="18"/>
      <c r="AD122" s="43"/>
      <c r="AE122" s="43"/>
      <c r="AF122" s="18"/>
      <c r="AG122" s="43"/>
      <c r="AH122" s="43"/>
      <c r="AI122" s="18"/>
      <c r="AJ122" s="43"/>
      <c r="AK122" s="43"/>
      <c r="AL122" s="18"/>
      <c r="AM122" s="49"/>
      <c r="AN122" s="49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18"/>
      <c r="AZ122" s="18"/>
      <c r="BA122" s="18"/>
      <c r="BB122" s="18"/>
      <c r="BC122" s="18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</row>
    <row r="123" spans="1:155" s="46" customFormat="1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18"/>
      <c r="U123" s="43"/>
      <c r="V123" s="43"/>
      <c r="W123" s="18"/>
      <c r="X123" s="43"/>
      <c r="Y123" s="43"/>
      <c r="Z123" s="18"/>
      <c r="AA123" s="43"/>
      <c r="AB123" s="43"/>
      <c r="AC123" s="18"/>
      <c r="AD123" s="43"/>
      <c r="AE123" s="43"/>
      <c r="AF123" s="18"/>
      <c r="AG123" s="43"/>
      <c r="AH123" s="43"/>
      <c r="AI123" s="18"/>
      <c r="AJ123" s="43"/>
      <c r="AK123" s="43"/>
      <c r="AL123" s="18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18"/>
      <c r="AZ123" s="18"/>
      <c r="BA123" s="18"/>
      <c r="BB123" s="18"/>
      <c r="BC123" s="18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</row>
    <row r="124" spans="1:155" s="46" customFormat="1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18"/>
      <c r="U124" s="43"/>
      <c r="V124" s="43"/>
      <c r="W124" s="18"/>
      <c r="X124" s="43"/>
      <c r="Y124" s="43"/>
      <c r="Z124" s="18"/>
      <c r="AA124" s="43"/>
      <c r="AB124" s="43"/>
      <c r="AC124" s="18"/>
      <c r="AD124" s="43"/>
      <c r="AE124" s="43"/>
      <c r="AF124" s="18"/>
      <c r="AG124" s="43"/>
      <c r="AH124" s="43"/>
      <c r="AI124" s="18"/>
      <c r="AJ124" s="43"/>
      <c r="AK124" s="43"/>
      <c r="AL124" s="18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18"/>
      <c r="AZ124" s="18"/>
      <c r="BA124" s="18"/>
      <c r="BB124" s="18"/>
      <c r="BC124" s="18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</row>
    <row r="125" spans="1:155" s="46" customFormat="1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18"/>
      <c r="U125" s="43"/>
      <c r="V125" s="43"/>
      <c r="W125" s="18"/>
      <c r="X125" s="43"/>
      <c r="Y125" s="43"/>
      <c r="Z125" s="18"/>
      <c r="AA125" s="43"/>
      <c r="AB125" s="43"/>
      <c r="AC125" s="18"/>
      <c r="AD125" s="43"/>
      <c r="AE125" s="43"/>
      <c r="AF125" s="18"/>
      <c r="AG125" s="43"/>
      <c r="AH125" s="43"/>
      <c r="AI125" s="18"/>
      <c r="AJ125" s="43"/>
      <c r="AK125" s="43"/>
      <c r="AL125" s="18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18"/>
      <c r="AZ125" s="18"/>
      <c r="BA125" s="18"/>
      <c r="BB125" s="18"/>
      <c r="BC125" s="18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</row>
    <row r="126" spans="1:155" s="46" customFormat="1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18"/>
      <c r="U126" s="43"/>
      <c r="V126" s="43"/>
      <c r="W126" s="18"/>
      <c r="X126" s="43"/>
      <c r="Y126" s="43"/>
      <c r="Z126" s="18"/>
      <c r="AA126" s="43"/>
      <c r="AB126" s="43"/>
      <c r="AC126" s="18"/>
      <c r="AD126" s="43"/>
      <c r="AE126" s="43"/>
      <c r="AF126" s="18"/>
      <c r="AG126" s="43"/>
      <c r="AH126" s="43"/>
      <c r="AI126" s="18"/>
      <c r="AJ126" s="43"/>
      <c r="AK126" s="43"/>
      <c r="AL126" s="18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18"/>
      <c r="AZ126" s="18"/>
      <c r="BA126" s="18"/>
      <c r="BB126" s="18"/>
      <c r="BC126" s="18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</row>
    <row r="127" spans="1:143" s="46" customFormat="1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18"/>
      <c r="U127" s="43"/>
      <c r="V127" s="43"/>
      <c r="W127" s="18"/>
      <c r="X127" s="43"/>
      <c r="Y127" s="43"/>
      <c r="Z127" s="18"/>
      <c r="AA127" s="43"/>
      <c r="AB127" s="43"/>
      <c r="AC127" s="18"/>
      <c r="AD127" s="43"/>
      <c r="AE127" s="43"/>
      <c r="AF127" s="18"/>
      <c r="AG127" s="43"/>
      <c r="AH127" s="43"/>
      <c r="AI127" s="18"/>
      <c r="AJ127" s="43"/>
      <c r="AK127" s="43"/>
      <c r="AL127" s="18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18"/>
      <c r="AZ127" s="18"/>
      <c r="BA127" s="18"/>
      <c r="BB127" s="18"/>
      <c r="BC127" s="18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</row>
    <row r="128" spans="1:143" s="46" customFormat="1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18"/>
      <c r="U128" s="43"/>
      <c r="V128" s="43"/>
      <c r="W128" s="18"/>
      <c r="X128" s="43"/>
      <c r="Y128" s="43"/>
      <c r="Z128" s="18"/>
      <c r="AA128" s="43"/>
      <c r="AB128" s="43"/>
      <c r="AC128" s="18"/>
      <c r="AD128" s="43"/>
      <c r="AE128" s="43"/>
      <c r="AF128" s="18"/>
      <c r="AG128" s="43"/>
      <c r="AH128" s="43"/>
      <c r="AI128" s="18"/>
      <c r="AJ128" s="43"/>
      <c r="AK128" s="43"/>
      <c r="AL128" s="18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18"/>
      <c r="AZ128" s="18"/>
      <c r="BA128" s="18"/>
      <c r="BB128" s="18"/>
      <c r="BC128" s="18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</row>
    <row r="129" spans="1:143" s="46" customFormat="1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18"/>
      <c r="U129" s="43"/>
      <c r="V129" s="43"/>
      <c r="W129" s="18"/>
      <c r="X129" s="43"/>
      <c r="Y129" s="43"/>
      <c r="Z129" s="18"/>
      <c r="AA129" s="43"/>
      <c r="AB129" s="43"/>
      <c r="AC129" s="18"/>
      <c r="AD129" s="43"/>
      <c r="AE129" s="43"/>
      <c r="AF129" s="18"/>
      <c r="AG129" s="43"/>
      <c r="AH129" s="43"/>
      <c r="AI129" s="18"/>
      <c r="AJ129" s="43"/>
      <c r="AK129" s="43"/>
      <c r="AL129" s="18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18"/>
      <c r="AZ129" s="18"/>
      <c r="BA129" s="18"/>
      <c r="BB129" s="18"/>
      <c r="BC129" s="18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</row>
    <row r="130" spans="1:143" s="46" customFormat="1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18"/>
      <c r="U130" s="43"/>
      <c r="V130" s="43"/>
      <c r="W130" s="18"/>
      <c r="X130" s="43"/>
      <c r="Y130" s="43"/>
      <c r="Z130" s="18"/>
      <c r="AA130" s="43"/>
      <c r="AB130" s="43"/>
      <c r="AC130" s="18"/>
      <c r="AD130" s="43"/>
      <c r="AE130" s="43"/>
      <c r="AF130" s="18"/>
      <c r="AG130" s="43"/>
      <c r="AH130" s="43"/>
      <c r="AI130" s="18"/>
      <c r="AJ130" s="43"/>
      <c r="AK130" s="43"/>
      <c r="AL130" s="18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18"/>
      <c r="AZ130" s="18"/>
      <c r="BA130" s="18"/>
      <c r="BB130" s="18"/>
      <c r="BC130" s="18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</row>
    <row r="131" spans="1:143" s="46" customFormat="1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18"/>
      <c r="U131" s="43"/>
      <c r="V131" s="43"/>
      <c r="W131" s="18"/>
      <c r="X131" s="43"/>
      <c r="Y131" s="43"/>
      <c r="Z131" s="18"/>
      <c r="AA131" s="43"/>
      <c r="AB131" s="43"/>
      <c r="AC131" s="18"/>
      <c r="AD131" s="43"/>
      <c r="AE131" s="43"/>
      <c r="AF131" s="18"/>
      <c r="AG131" s="43"/>
      <c r="AH131" s="43"/>
      <c r="AI131" s="18"/>
      <c r="AJ131" s="43"/>
      <c r="AK131" s="43"/>
      <c r="AL131" s="18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18"/>
      <c r="AZ131" s="18"/>
      <c r="BA131" s="18"/>
      <c r="BB131" s="18"/>
      <c r="BC131" s="18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</row>
    <row r="132" spans="1:143" s="46" customFormat="1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18"/>
      <c r="U132" s="43"/>
      <c r="V132" s="43"/>
      <c r="W132" s="18"/>
      <c r="X132" s="43"/>
      <c r="Y132" s="43"/>
      <c r="Z132" s="18"/>
      <c r="AA132" s="43"/>
      <c r="AB132" s="43"/>
      <c r="AC132" s="18"/>
      <c r="AD132" s="43"/>
      <c r="AE132" s="43"/>
      <c r="AF132" s="18"/>
      <c r="AG132" s="43"/>
      <c r="AH132" s="43"/>
      <c r="AI132" s="18"/>
      <c r="AJ132" s="43"/>
      <c r="AK132" s="43"/>
      <c r="AL132" s="18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18"/>
      <c r="AZ132" s="18"/>
      <c r="BA132" s="18"/>
      <c r="BB132" s="18"/>
      <c r="BC132" s="18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</row>
    <row r="133" spans="1:143" s="46" customFormat="1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18"/>
      <c r="U133" s="43"/>
      <c r="V133" s="43"/>
      <c r="W133" s="18"/>
      <c r="X133" s="43"/>
      <c r="Y133" s="43"/>
      <c r="Z133" s="18"/>
      <c r="AA133" s="43"/>
      <c r="AB133" s="43"/>
      <c r="AC133" s="18"/>
      <c r="AD133" s="43"/>
      <c r="AE133" s="43"/>
      <c r="AF133" s="18"/>
      <c r="AG133" s="43"/>
      <c r="AH133" s="43"/>
      <c r="AI133" s="18"/>
      <c r="AJ133" s="43"/>
      <c r="AK133" s="43"/>
      <c r="AL133" s="18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18"/>
      <c r="AZ133" s="18"/>
      <c r="BA133" s="18"/>
      <c r="BB133" s="18"/>
      <c r="BC133" s="18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</row>
    <row r="134" spans="1:143" s="46" customFormat="1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18"/>
      <c r="U134" s="43"/>
      <c r="V134" s="43"/>
      <c r="W134" s="18"/>
      <c r="X134" s="43"/>
      <c r="Y134" s="43"/>
      <c r="Z134" s="18"/>
      <c r="AA134" s="43"/>
      <c r="AB134" s="43"/>
      <c r="AC134" s="18"/>
      <c r="AD134" s="43"/>
      <c r="AE134" s="43"/>
      <c r="AF134" s="18"/>
      <c r="AG134" s="43"/>
      <c r="AH134" s="43"/>
      <c r="AI134" s="18"/>
      <c r="AJ134" s="43"/>
      <c r="AK134" s="43"/>
      <c r="AL134" s="18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18"/>
      <c r="AZ134" s="18"/>
      <c r="BA134" s="18"/>
      <c r="BB134" s="18"/>
      <c r="BC134" s="18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</row>
    <row r="135" spans="1:143" s="46" customFormat="1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18"/>
      <c r="U135" s="43"/>
      <c r="V135" s="43"/>
      <c r="W135" s="18"/>
      <c r="X135" s="43"/>
      <c r="Y135" s="43"/>
      <c r="Z135" s="18"/>
      <c r="AA135" s="43"/>
      <c r="AB135" s="43"/>
      <c r="AC135" s="18"/>
      <c r="AD135" s="43"/>
      <c r="AE135" s="43"/>
      <c r="AF135" s="18"/>
      <c r="AG135" s="43"/>
      <c r="AH135" s="43"/>
      <c r="AI135" s="18"/>
      <c r="AJ135" s="43"/>
      <c r="AK135" s="43"/>
      <c r="AL135" s="18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18"/>
      <c r="AZ135" s="18"/>
      <c r="BA135" s="18"/>
      <c r="BB135" s="18"/>
      <c r="BC135" s="18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</row>
    <row r="136" spans="1:143" s="46" customFormat="1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18"/>
      <c r="U136" s="43"/>
      <c r="V136" s="43"/>
      <c r="W136" s="18"/>
      <c r="X136" s="43"/>
      <c r="Y136" s="43"/>
      <c r="Z136" s="18"/>
      <c r="AA136" s="43"/>
      <c r="AB136" s="43"/>
      <c r="AC136" s="18"/>
      <c r="AD136" s="43"/>
      <c r="AE136" s="43"/>
      <c r="AF136" s="18"/>
      <c r="AG136" s="43"/>
      <c r="AH136" s="43"/>
      <c r="AI136" s="18"/>
      <c r="AJ136" s="43"/>
      <c r="AK136" s="43"/>
      <c r="AL136" s="18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18"/>
      <c r="AZ136" s="18"/>
      <c r="BA136" s="18"/>
      <c r="BB136" s="18"/>
      <c r="BC136" s="18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</row>
    <row r="137" spans="1:143" s="46" customFormat="1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18"/>
      <c r="U137" s="43"/>
      <c r="V137" s="43"/>
      <c r="W137" s="18"/>
      <c r="X137" s="43"/>
      <c r="Y137" s="43"/>
      <c r="Z137" s="18"/>
      <c r="AA137" s="43"/>
      <c r="AB137" s="43"/>
      <c r="AC137" s="18"/>
      <c r="AD137" s="43"/>
      <c r="AE137" s="43"/>
      <c r="AF137" s="18"/>
      <c r="AG137" s="43"/>
      <c r="AH137" s="43"/>
      <c r="AI137" s="18"/>
      <c r="AJ137" s="43"/>
      <c r="AK137" s="43"/>
      <c r="AL137" s="18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18"/>
      <c r="AZ137" s="18"/>
      <c r="BA137" s="18"/>
      <c r="BB137" s="18"/>
      <c r="BC137" s="18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</row>
    <row r="138" spans="1:143" s="46" customFormat="1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18"/>
      <c r="U138" s="43"/>
      <c r="V138" s="43"/>
      <c r="W138" s="18"/>
      <c r="X138" s="43"/>
      <c r="Y138" s="43"/>
      <c r="Z138" s="18"/>
      <c r="AA138" s="43"/>
      <c r="AB138" s="43"/>
      <c r="AC138" s="18"/>
      <c r="AD138" s="43"/>
      <c r="AE138" s="43"/>
      <c r="AF138" s="18"/>
      <c r="AG138" s="43"/>
      <c r="AH138" s="43"/>
      <c r="AI138" s="18"/>
      <c r="AJ138" s="43"/>
      <c r="AK138" s="43"/>
      <c r="AL138" s="18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18"/>
      <c r="AZ138" s="18"/>
      <c r="BA138" s="18"/>
      <c r="BB138" s="18"/>
      <c r="BC138" s="18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</row>
    <row r="139" spans="1:143" s="46" customFormat="1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18"/>
      <c r="U139" s="43"/>
      <c r="V139" s="43"/>
      <c r="W139" s="18"/>
      <c r="X139" s="43"/>
      <c r="Y139" s="43"/>
      <c r="Z139" s="18"/>
      <c r="AA139" s="43"/>
      <c r="AB139" s="43"/>
      <c r="AC139" s="18"/>
      <c r="AD139" s="43"/>
      <c r="AE139" s="43"/>
      <c r="AF139" s="18"/>
      <c r="AG139" s="43"/>
      <c r="AH139" s="43"/>
      <c r="AI139" s="18"/>
      <c r="AJ139" s="43"/>
      <c r="AK139" s="43"/>
      <c r="AL139" s="18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18"/>
      <c r="AZ139" s="18"/>
      <c r="BA139" s="18"/>
      <c r="BB139" s="18"/>
      <c r="BC139" s="18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</row>
    <row r="140" spans="1:143" s="46" customFormat="1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18"/>
      <c r="U140" s="43"/>
      <c r="V140" s="43"/>
      <c r="W140" s="18"/>
      <c r="X140" s="43"/>
      <c r="Y140" s="43"/>
      <c r="Z140" s="18"/>
      <c r="AA140" s="43"/>
      <c r="AB140" s="43"/>
      <c r="AC140" s="18"/>
      <c r="AD140" s="43"/>
      <c r="AE140" s="43"/>
      <c r="AF140" s="18"/>
      <c r="AG140" s="43"/>
      <c r="AH140" s="43"/>
      <c r="AI140" s="18"/>
      <c r="AJ140" s="43"/>
      <c r="AK140" s="43"/>
      <c r="AL140" s="18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18"/>
      <c r="AZ140" s="18"/>
      <c r="BA140" s="18"/>
      <c r="BB140" s="18"/>
      <c r="BC140" s="18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</row>
    <row r="141" spans="1:143" s="46" customFormat="1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18"/>
      <c r="U141" s="43"/>
      <c r="V141" s="43"/>
      <c r="W141" s="18"/>
      <c r="X141" s="43"/>
      <c r="Y141" s="43"/>
      <c r="Z141" s="18"/>
      <c r="AA141" s="43"/>
      <c r="AB141" s="43"/>
      <c r="AC141" s="18"/>
      <c r="AD141" s="43"/>
      <c r="AE141" s="43"/>
      <c r="AF141" s="18"/>
      <c r="AG141" s="43"/>
      <c r="AH141" s="43"/>
      <c r="AI141" s="18"/>
      <c r="AJ141" s="43"/>
      <c r="AK141" s="43"/>
      <c r="AL141" s="18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18"/>
      <c r="AZ141" s="18"/>
      <c r="BA141" s="18"/>
      <c r="BB141" s="18"/>
      <c r="BC141" s="18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</row>
    <row r="142" spans="1:143" s="46" customFormat="1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18"/>
      <c r="U142" s="43"/>
      <c r="V142" s="43"/>
      <c r="W142" s="18"/>
      <c r="X142" s="43"/>
      <c r="Y142" s="43"/>
      <c r="Z142" s="18"/>
      <c r="AA142" s="43"/>
      <c r="AB142" s="43"/>
      <c r="AC142" s="18"/>
      <c r="AD142" s="43"/>
      <c r="AE142" s="43"/>
      <c r="AF142" s="18"/>
      <c r="AG142" s="43"/>
      <c r="AH142" s="43"/>
      <c r="AI142" s="18"/>
      <c r="AJ142" s="43"/>
      <c r="AK142" s="43"/>
      <c r="AL142" s="18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18"/>
      <c r="AZ142" s="18"/>
      <c r="BA142" s="18"/>
      <c r="BB142" s="18"/>
      <c r="BC142" s="18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</row>
    <row r="143" spans="1:143" s="46" customFormat="1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18"/>
      <c r="U143" s="43"/>
      <c r="V143" s="43"/>
      <c r="W143" s="18"/>
      <c r="X143" s="43"/>
      <c r="Y143" s="43"/>
      <c r="Z143" s="18"/>
      <c r="AA143" s="43"/>
      <c r="AB143" s="43"/>
      <c r="AC143" s="18"/>
      <c r="AD143" s="43"/>
      <c r="AE143" s="43"/>
      <c r="AF143" s="18"/>
      <c r="AG143" s="43"/>
      <c r="AH143" s="43"/>
      <c r="AI143" s="18"/>
      <c r="AJ143" s="43"/>
      <c r="AK143" s="43"/>
      <c r="AL143" s="18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18"/>
      <c r="AZ143" s="18"/>
      <c r="BA143" s="18"/>
      <c r="BB143" s="18"/>
      <c r="BC143" s="18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</row>
    <row r="144" spans="1:143" s="46" customFormat="1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18"/>
      <c r="U144" s="43"/>
      <c r="V144" s="43"/>
      <c r="W144" s="18"/>
      <c r="X144" s="43"/>
      <c r="Y144" s="43"/>
      <c r="Z144" s="18"/>
      <c r="AA144" s="43"/>
      <c r="AB144" s="43"/>
      <c r="AC144" s="18"/>
      <c r="AD144" s="43"/>
      <c r="AE144" s="43"/>
      <c r="AF144" s="18"/>
      <c r="AG144" s="43"/>
      <c r="AH144" s="43"/>
      <c r="AI144" s="18"/>
      <c r="AJ144" s="43"/>
      <c r="AK144" s="43"/>
      <c r="AL144" s="18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18"/>
      <c r="AZ144" s="18"/>
      <c r="BA144" s="18"/>
      <c r="BB144" s="18"/>
      <c r="BC144" s="18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</row>
    <row r="145" spans="1:143" s="46" customFormat="1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18"/>
      <c r="U145" s="43"/>
      <c r="V145" s="43"/>
      <c r="W145" s="18"/>
      <c r="X145" s="43"/>
      <c r="Y145" s="43"/>
      <c r="Z145" s="18"/>
      <c r="AA145" s="43"/>
      <c r="AB145" s="43"/>
      <c r="AC145" s="18"/>
      <c r="AD145" s="43"/>
      <c r="AE145" s="43"/>
      <c r="AF145" s="18"/>
      <c r="AG145" s="43"/>
      <c r="AH145" s="43"/>
      <c r="AI145" s="18"/>
      <c r="AJ145" s="43"/>
      <c r="AK145" s="43"/>
      <c r="AL145" s="18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18"/>
      <c r="AZ145" s="18"/>
      <c r="BA145" s="18"/>
      <c r="BB145" s="18"/>
      <c r="BC145" s="18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</row>
    <row r="146" spans="1:143" s="46" customFormat="1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18"/>
      <c r="U146" s="43"/>
      <c r="V146" s="43"/>
      <c r="W146" s="18"/>
      <c r="X146" s="43"/>
      <c r="Y146" s="43"/>
      <c r="Z146" s="18"/>
      <c r="AA146" s="43"/>
      <c r="AB146" s="43"/>
      <c r="AC146" s="18"/>
      <c r="AD146" s="43"/>
      <c r="AE146" s="43"/>
      <c r="AF146" s="18"/>
      <c r="AG146" s="43"/>
      <c r="AH146" s="43"/>
      <c r="AI146" s="18"/>
      <c r="AJ146" s="43"/>
      <c r="AK146" s="43"/>
      <c r="AL146" s="18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18"/>
      <c r="AZ146" s="18"/>
      <c r="BA146" s="18"/>
      <c r="BB146" s="18"/>
      <c r="BC146" s="18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</row>
    <row r="147" spans="1:143" s="46" customFormat="1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18"/>
      <c r="U147" s="43"/>
      <c r="V147" s="43"/>
      <c r="W147" s="18"/>
      <c r="X147" s="43"/>
      <c r="Y147" s="43"/>
      <c r="Z147" s="18"/>
      <c r="AA147" s="43"/>
      <c r="AB147" s="43"/>
      <c r="AC147" s="18"/>
      <c r="AD147" s="43"/>
      <c r="AE147" s="43"/>
      <c r="AF147" s="18"/>
      <c r="AG147" s="43"/>
      <c r="AH147" s="43"/>
      <c r="AI147" s="18"/>
      <c r="AJ147" s="43"/>
      <c r="AK147" s="43"/>
      <c r="AL147" s="18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18"/>
      <c r="AZ147" s="18"/>
      <c r="BA147" s="18"/>
      <c r="BB147" s="18"/>
      <c r="BC147" s="18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</row>
    <row r="148" spans="1:143" s="46" customFormat="1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18"/>
      <c r="U148" s="43"/>
      <c r="V148" s="43"/>
      <c r="W148" s="18"/>
      <c r="X148" s="43"/>
      <c r="Y148" s="43"/>
      <c r="Z148" s="18"/>
      <c r="AA148" s="43"/>
      <c r="AB148" s="43"/>
      <c r="AC148" s="18"/>
      <c r="AD148" s="43"/>
      <c r="AE148" s="43"/>
      <c r="AF148" s="18"/>
      <c r="AG148" s="43"/>
      <c r="AH148" s="43"/>
      <c r="AI148" s="18"/>
      <c r="AJ148" s="43"/>
      <c r="AK148" s="43"/>
      <c r="AL148" s="18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18"/>
      <c r="AZ148" s="18"/>
      <c r="BA148" s="18"/>
      <c r="BB148" s="18"/>
      <c r="BC148" s="18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</row>
    <row r="149" spans="1:143" s="46" customFormat="1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18"/>
      <c r="U149" s="43"/>
      <c r="V149" s="43"/>
      <c r="W149" s="18"/>
      <c r="X149" s="43"/>
      <c r="Y149" s="43"/>
      <c r="Z149" s="18"/>
      <c r="AA149" s="43"/>
      <c r="AB149" s="43"/>
      <c r="AC149" s="18"/>
      <c r="AD149" s="43"/>
      <c r="AE149" s="43"/>
      <c r="AF149" s="18"/>
      <c r="AG149" s="43"/>
      <c r="AH149" s="43"/>
      <c r="AI149" s="18"/>
      <c r="AJ149" s="43"/>
      <c r="AK149" s="43"/>
      <c r="AL149" s="18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18"/>
      <c r="AZ149" s="18"/>
      <c r="BA149" s="18"/>
      <c r="BB149" s="18"/>
      <c r="BC149" s="18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</row>
    <row r="150" spans="1:143" s="46" customFormat="1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18"/>
      <c r="U150" s="43"/>
      <c r="V150" s="43"/>
      <c r="W150" s="18"/>
      <c r="X150" s="43"/>
      <c r="Y150" s="43"/>
      <c r="Z150" s="18"/>
      <c r="AA150" s="43"/>
      <c r="AB150" s="43"/>
      <c r="AC150" s="18"/>
      <c r="AD150" s="43"/>
      <c r="AE150" s="43"/>
      <c r="AF150" s="18"/>
      <c r="AG150" s="43"/>
      <c r="AH150" s="43"/>
      <c r="AI150" s="18"/>
      <c r="AJ150" s="43"/>
      <c r="AK150" s="43"/>
      <c r="AL150" s="18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18"/>
      <c r="AZ150" s="18"/>
      <c r="BA150" s="18"/>
      <c r="BB150" s="18"/>
      <c r="BC150" s="18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</row>
    <row r="151" spans="1:143" s="46" customFormat="1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18"/>
      <c r="U151" s="43"/>
      <c r="V151" s="43"/>
      <c r="W151" s="18"/>
      <c r="X151" s="43"/>
      <c r="Y151" s="43"/>
      <c r="Z151" s="18"/>
      <c r="AA151" s="43"/>
      <c r="AB151" s="43"/>
      <c r="AC151" s="18"/>
      <c r="AD151" s="43"/>
      <c r="AE151" s="43"/>
      <c r="AF151" s="18"/>
      <c r="AG151" s="43"/>
      <c r="AH151" s="43"/>
      <c r="AI151" s="18"/>
      <c r="AJ151" s="43"/>
      <c r="AK151" s="43"/>
      <c r="AL151" s="18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18"/>
      <c r="AZ151" s="18"/>
      <c r="BA151" s="18"/>
      <c r="BB151" s="18"/>
      <c r="BC151" s="18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</row>
    <row r="152" spans="1:143" s="46" customFormat="1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18"/>
      <c r="U152" s="43"/>
      <c r="V152" s="43"/>
      <c r="W152" s="18"/>
      <c r="X152" s="43"/>
      <c r="Y152" s="43"/>
      <c r="Z152" s="18"/>
      <c r="AA152" s="43"/>
      <c r="AB152" s="43"/>
      <c r="AC152" s="18"/>
      <c r="AD152" s="43"/>
      <c r="AE152" s="43"/>
      <c r="AF152" s="18"/>
      <c r="AG152" s="43"/>
      <c r="AH152" s="43"/>
      <c r="AI152" s="18"/>
      <c r="AJ152" s="43"/>
      <c r="AK152" s="43"/>
      <c r="AL152" s="18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18"/>
      <c r="AZ152" s="18"/>
      <c r="BA152" s="18"/>
      <c r="BB152" s="18"/>
      <c r="BC152" s="18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</row>
    <row r="153" spans="1:143" s="46" customFormat="1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18"/>
      <c r="U153" s="43"/>
      <c r="V153" s="43"/>
      <c r="W153" s="18"/>
      <c r="X153" s="43"/>
      <c r="Y153" s="43"/>
      <c r="Z153" s="18"/>
      <c r="AA153" s="43"/>
      <c r="AB153" s="43"/>
      <c r="AC153" s="18"/>
      <c r="AD153" s="43"/>
      <c r="AE153" s="43"/>
      <c r="AF153" s="18"/>
      <c r="AG153" s="43"/>
      <c r="AH153" s="43"/>
      <c r="AI153" s="18"/>
      <c r="AJ153" s="43"/>
      <c r="AK153" s="43"/>
      <c r="AL153" s="18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18"/>
      <c r="AZ153" s="18"/>
      <c r="BA153" s="18"/>
      <c r="BB153" s="18"/>
      <c r="BC153" s="18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</row>
    <row r="154" spans="1:143" s="46" customFormat="1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18"/>
      <c r="U154" s="43"/>
      <c r="V154" s="43"/>
      <c r="W154" s="18"/>
      <c r="X154" s="43"/>
      <c r="Y154" s="43"/>
      <c r="Z154" s="18"/>
      <c r="AA154" s="43"/>
      <c r="AB154" s="43"/>
      <c r="AC154" s="18"/>
      <c r="AD154" s="43"/>
      <c r="AE154" s="43"/>
      <c r="AF154" s="18"/>
      <c r="AG154" s="43"/>
      <c r="AH154" s="43"/>
      <c r="AI154" s="18"/>
      <c r="AJ154" s="43"/>
      <c r="AK154" s="43"/>
      <c r="AL154" s="18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18"/>
      <c r="AZ154" s="18"/>
      <c r="BA154" s="18"/>
      <c r="BB154" s="18"/>
      <c r="BC154" s="18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</row>
    <row r="155" spans="1:143" s="46" customFormat="1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18"/>
      <c r="U155" s="43"/>
      <c r="V155" s="43"/>
      <c r="W155" s="18"/>
      <c r="X155" s="43"/>
      <c r="Y155" s="43"/>
      <c r="Z155" s="18"/>
      <c r="AA155" s="43"/>
      <c r="AB155" s="43"/>
      <c r="AC155" s="18"/>
      <c r="AD155" s="43"/>
      <c r="AE155" s="43"/>
      <c r="AF155" s="18"/>
      <c r="AG155" s="43"/>
      <c r="AH155" s="43"/>
      <c r="AI155" s="18"/>
      <c r="AJ155" s="43"/>
      <c r="AK155" s="43"/>
      <c r="AL155" s="18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18"/>
      <c r="AZ155" s="18"/>
      <c r="BA155" s="18"/>
      <c r="BB155" s="18"/>
      <c r="BC155" s="18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</row>
    <row r="156" spans="1:143" s="46" customFormat="1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18"/>
      <c r="U156" s="43"/>
      <c r="V156" s="43"/>
      <c r="W156" s="18"/>
      <c r="X156" s="43"/>
      <c r="Y156" s="43"/>
      <c r="Z156" s="18"/>
      <c r="AA156" s="43"/>
      <c r="AB156" s="43"/>
      <c r="AC156" s="18"/>
      <c r="AD156" s="43"/>
      <c r="AE156" s="43"/>
      <c r="AF156" s="18"/>
      <c r="AG156" s="43"/>
      <c r="AH156" s="43"/>
      <c r="AI156" s="18"/>
      <c r="AJ156" s="43"/>
      <c r="AK156" s="43"/>
      <c r="AL156" s="18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18"/>
      <c r="AZ156" s="18"/>
      <c r="BA156" s="18"/>
      <c r="BB156" s="18"/>
      <c r="BC156" s="18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</row>
    <row r="157" spans="1:143" s="46" customFormat="1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18"/>
      <c r="U157" s="43"/>
      <c r="V157" s="43"/>
      <c r="W157" s="18"/>
      <c r="X157" s="43"/>
      <c r="Y157" s="43"/>
      <c r="Z157" s="18"/>
      <c r="AA157" s="43"/>
      <c r="AB157" s="43"/>
      <c r="AC157" s="18"/>
      <c r="AD157" s="43"/>
      <c r="AE157" s="43"/>
      <c r="AF157" s="18"/>
      <c r="AG157" s="43"/>
      <c r="AH157" s="43"/>
      <c r="AI157" s="18"/>
      <c r="AJ157" s="43"/>
      <c r="AK157" s="43"/>
      <c r="AL157" s="18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18"/>
      <c r="AZ157" s="18"/>
      <c r="BA157" s="18"/>
      <c r="BB157" s="18"/>
      <c r="BC157" s="18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</row>
    <row r="158" spans="1:143" s="46" customFormat="1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18"/>
      <c r="U158" s="43"/>
      <c r="V158" s="43"/>
      <c r="W158" s="18"/>
      <c r="X158" s="43"/>
      <c r="Y158" s="43"/>
      <c r="Z158" s="18"/>
      <c r="AA158" s="43"/>
      <c r="AB158" s="43"/>
      <c r="AC158" s="18"/>
      <c r="AD158" s="43"/>
      <c r="AE158" s="43"/>
      <c r="AF158" s="18"/>
      <c r="AG158" s="43"/>
      <c r="AH158" s="43"/>
      <c r="AI158" s="18"/>
      <c r="AJ158" s="43"/>
      <c r="AK158" s="43"/>
      <c r="AL158" s="18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18"/>
      <c r="AZ158" s="18"/>
      <c r="BA158" s="18"/>
      <c r="BB158" s="18"/>
      <c r="BC158" s="18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</row>
    <row r="159" spans="1:143" s="46" customFormat="1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18"/>
      <c r="U159" s="43"/>
      <c r="V159" s="43"/>
      <c r="W159" s="18"/>
      <c r="X159" s="43"/>
      <c r="Y159" s="43"/>
      <c r="Z159" s="18"/>
      <c r="AA159" s="43"/>
      <c r="AB159" s="43"/>
      <c r="AC159" s="18"/>
      <c r="AD159" s="43"/>
      <c r="AE159" s="43"/>
      <c r="AF159" s="18"/>
      <c r="AG159" s="43"/>
      <c r="AH159" s="43"/>
      <c r="AI159" s="18"/>
      <c r="AJ159" s="43"/>
      <c r="AK159" s="43"/>
      <c r="AL159" s="18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18"/>
      <c r="AZ159" s="18"/>
      <c r="BA159" s="18"/>
      <c r="BB159" s="18"/>
      <c r="BC159" s="18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</row>
    <row r="160" spans="1:143" s="46" customFormat="1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18"/>
      <c r="U160" s="43"/>
      <c r="V160" s="43"/>
      <c r="W160" s="18"/>
      <c r="X160" s="43"/>
      <c r="Y160" s="43"/>
      <c r="Z160" s="18"/>
      <c r="AA160" s="43"/>
      <c r="AB160" s="43"/>
      <c r="AC160" s="18"/>
      <c r="AD160" s="43"/>
      <c r="AE160" s="43"/>
      <c r="AF160" s="18"/>
      <c r="AG160" s="43"/>
      <c r="AH160" s="43"/>
      <c r="AI160" s="18"/>
      <c r="AJ160" s="43"/>
      <c r="AK160" s="43"/>
      <c r="AL160" s="18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18"/>
      <c r="AZ160" s="18"/>
      <c r="BA160" s="18"/>
      <c r="BB160" s="18"/>
      <c r="BC160" s="18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</row>
    <row r="161" spans="1:143" s="46" customFormat="1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18"/>
      <c r="U161" s="43"/>
      <c r="V161" s="43"/>
      <c r="W161" s="18"/>
      <c r="X161" s="43"/>
      <c r="Y161" s="43"/>
      <c r="Z161" s="18"/>
      <c r="AA161" s="43"/>
      <c r="AB161" s="43"/>
      <c r="AC161" s="18"/>
      <c r="AD161" s="43"/>
      <c r="AE161" s="43"/>
      <c r="AF161" s="18"/>
      <c r="AG161" s="43"/>
      <c r="AH161" s="43"/>
      <c r="AI161" s="18"/>
      <c r="AJ161" s="43"/>
      <c r="AK161" s="43"/>
      <c r="AL161" s="18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18"/>
      <c r="AZ161" s="18"/>
      <c r="BA161" s="18"/>
      <c r="BB161" s="18"/>
      <c r="BC161" s="18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</row>
    <row r="162" spans="1:143" s="46" customFormat="1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18"/>
      <c r="U162" s="43"/>
      <c r="V162" s="43"/>
      <c r="W162" s="18"/>
      <c r="X162" s="43"/>
      <c r="Y162" s="43"/>
      <c r="Z162" s="18"/>
      <c r="AA162" s="43"/>
      <c r="AB162" s="43"/>
      <c r="AC162" s="18"/>
      <c r="AD162" s="43"/>
      <c r="AE162" s="43"/>
      <c r="AF162" s="18"/>
      <c r="AG162" s="43"/>
      <c r="AH162" s="43"/>
      <c r="AI162" s="18"/>
      <c r="AJ162" s="43"/>
      <c r="AK162" s="43"/>
      <c r="AL162" s="18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18"/>
      <c r="AZ162" s="18"/>
      <c r="BA162" s="18"/>
      <c r="BB162" s="18"/>
      <c r="BC162" s="18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</row>
    <row r="163" spans="1:143" s="46" customFormat="1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18"/>
      <c r="U163" s="43"/>
      <c r="V163" s="43"/>
      <c r="W163" s="18"/>
      <c r="X163" s="43"/>
      <c r="Y163" s="43"/>
      <c r="Z163" s="18"/>
      <c r="AA163" s="43"/>
      <c r="AB163" s="43"/>
      <c r="AC163" s="18"/>
      <c r="AD163" s="43"/>
      <c r="AE163" s="43"/>
      <c r="AF163" s="18"/>
      <c r="AG163" s="43"/>
      <c r="AH163" s="43"/>
      <c r="AI163" s="18"/>
      <c r="AJ163" s="43"/>
      <c r="AK163" s="43"/>
      <c r="AL163" s="18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18"/>
      <c r="AZ163" s="18"/>
      <c r="BA163" s="18"/>
      <c r="BB163" s="18"/>
      <c r="BC163" s="18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</row>
    <row r="164" spans="1:143" s="46" customFormat="1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18"/>
      <c r="U164" s="43"/>
      <c r="V164" s="43"/>
      <c r="W164" s="18"/>
      <c r="X164" s="43"/>
      <c r="Y164" s="43"/>
      <c r="Z164" s="18"/>
      <c r="AA164" s="43"/>
      <c r="AB164" s="43"/>
      <c r="AC164" s="18"/>
      <c r="AD164" s="43"/>
      <c r="AE164" s="43"/>
      <c r="AF164" s="18"/>
      <c r="AG164" s="43"/>
      <c r="AH164" s="43"/>
      <c r="AI164" s="18"/>
      <c r="AJ164" s="43"/>
      <c r="AK164" s="43"/>
      <c r="AL164" s="18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18"/>
      <c r="AZ164" s="18"/>
      <c r="BA164" s="18"/>
      <c r="BB164" s="18"/>
      <c r="BC164" s="18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</row>
    <row r="165" spans="1:143" s="46" customFormat="1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18"/>
      <c r="U165" s="43"/>
      <c r="V165" s="43"/>
      <c r="W165" s="18"/>
      <c r="X165" s="43"/>
      <c r="Y165" s="43"/>
      <c r="Z165" s="18"/>
      <c r="AA165" s="43"/>
      <c r="AB165" s="43"/>
      <c r="AC165" s="18"/>
      <c r="AD165" s="43"/>
      <c r="AE165" s="43"/>
      <c r="AF165" s="18"/>
      <c r="AG165" s="43"/>
      <c r="AH165" s="43"/>
      <c r="AI165" s="18"/>
      <c r="AJ165" s="43"/>
      <c r="AK165" s="43"/>
      <c r="AL165" s="18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18"/>
      <c r="AZ165" s="18"/>
      <c r="BA165" s="18"/>
      <c r="BB165" s="18"/>
      <c r="BC165" s="18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</row>
    <row r="166" spans="1:143" s="46" customFormat="1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18"/>
      <c r="U166" s="43"/>
      <c r="V166" s="43"/>
      <c r="W166" s="18"/>
      <c r="X166" s="43"/>
      <c r="Y166" s="43"/>
      <c r="Z166" s="18"/>
      <c r="AA166" s="43"/>
      <c r="AB166" s="43"/>
      <c r="AC166" s="18"/>
      <c r="AD166" s="43"/>
      <c r="AE166" s="43"/>
      <c r="AF166" s="18"/>
      <c r="AG166" s="43"/>
      <c r="AH166" s="43"/>
      <c r="AI166" s="18"/>
      <c r="AJ166" s="43"/>
      <c r="AK166" s="43"/>
      <c r="AL166" s="18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18"/>
      <c r="AZ166" s="18"/>
      <c r="BA166" s="18"/>
      <c r="BB166" s="18"/>
      <c r="BC166" s="18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</row>
    <row r="167" spans="1:143" s="46" customFormat="1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18"/>
      <c r="U167" s="43"/>
      <c r="V167" s="43"/>
      <c r="W167" s="18"/>
      <c r="X167" s="43"/>
      <c r="Y167" s="43"/>
      <c r="Z167" s="18"/>
      <c r="AA167" s="43"/>
      <c r="AB167" s="43"/>
      <c r="AC167" s="18"/>
      <c r="AD167" s="43"/>
      <c r="AE167" s="43"/>
      <c r="AF167" s="18"/>
      <c r="AG167" s="43"/>
      <c r="AH167" s="43"/>
      <c r="AI167" s="18"/>
      <c r="AJ167" s="43"/>
      <c r="AK167" s="43"/>
      <c r="AL167" s="18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18"/>
      <c r="AZ167" s="18"/>
      <c r="BA167" s="18"/>
      <c r="BB167" s="18"/>
      <c r="BC167" s="18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</row>
    <row r="168" spans="1:143" s="46" customFormat="1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18"/>
      <c r="U168" s="43"/>
      <c r="V168" s="43"/>
      <c r="W168" s="18"/>
      <c r="X168" s="43"/>
      <c r="Y168" s="43"/>
      <c r="Z168" s="18"/>
      <c r="AA168" s="43"/>
      <c r="AB168" s="43"/>
      <c r="AC168" s="18"/>
      <c r="AD168" s="43"/>
      <c r="AE168" s="43"/>
      <c r="AF168" s="18"/>
      <c r="AG168" s="43"/>
      <c r="AH168" s="43"/>
      <c r="AI168" s="18"/>
      <c r="AJ168" s="43"/>
      <c r="AK168" s="43"/>
      <c r="AL168" s="18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18"/>
      <c r="AZ168" s="18"/>
      <c r="BA168" s="18"/>
      <c r="BB168" s="18"/>
      <c r="BC168" s="18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</row>
    <row r="169" spans="1:143" s="46" customFormat="1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18"/>
      <c r="U169" s="43"/>
      <c r="V169" s="43"/>
      <c r="W169" s="18"/>
      <c r="X169" s="43"/>
      <c r="Y169" s="43"/>
      <c r="Z169" s="18"/>
      <c r="AA169" s="43"/>
      <c r="AB169" s="43"/>
      <c r="AC169" s="18"/>
      <c r="AD169" s="43"/>
      <c r="AE169" s="43"/>
      <c r="AF169" s="18"/>
      <c r="AG169" s="43"/>
      <c r="AH169" s="43"/>
      <c r="AI169" s="18"/>
      <c r="AJ169" s="43"/>
      <c r="AK169" s="43"/>
      <c r="AL169" s="18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18"/>
      <c r="AZ169" s="18"/>
      <c r="BA169" s="18"/>
      <c r="BB169" s="18"/>
      <c r="BC169" s="18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</row>
    <row r="170" spans="1:143" s="46" customFormat="1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18"/>
      <c r="U170" s="43"/>
      <c r="V170" s="43"/>
      <c r="W170" s="18"/>
      <c r="X170" s="43"/>
      <c r="Y170" s="43"/>
      <c r="Z170" s="18"/>
      <c r="AA170" s="43"/>
      <c r="AB170" s="43"/>
      <c r="AC170" s="18"/>
      <c r="AD170" s="43"/>
      <c r="AE170" s="43"/>
      <c r="AF170" s="18"/>
      <c r="AG170" s="43"/>
      <c r="AH170" s="43"/>
      <c r="AI170" s="18"/>
      <c r="AJ170" s="43"/>
      <c r="AK170" s="43"/>
      <c r="AL170" s="18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18"/>
      <c r="AZ170" s="18"/>
      <c r="BA170" s="18"/>
      <c r="BB170" s="18"/>
      <c r="BC170" s="18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</row>
    <row r="171" spans="1:143" s="46" customFormat="1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18"/>
      <c r="U171" s="43"/>
      <c r="V171" s="43"/>
      <c r="W171" s="18"/>
      <c r="X171" s="43"/>
      <c r="Y171" s="43"/>
      <c r="Z171" s="18"/>
      <c r="AA171" s="43"/>
      <c r="AB171" s="43"/>
      <c r="AC171" s="18"/>
      <c r="AD171" s="43"/>
      <c r="AE171" s="43"/>
      <c r="AF171" s="18"/>
      <c r="AG171" s="43"/>
      <c r="AH171" s="43"/>
      <c r="AI171" s="18"/>
      <c r="AJ171" s="43"/>
      <c r="AK171" s="43"/>
      <c r="AL171" s="18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18"/>
      <c r="AZ171" s="18"/>
      <c r="BA171" s="18"/>
      <c r="BB171" s="18"/>
      <c r="BC171" s="18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</row>
    <row r="172" spans="1:143" s="46" customFormat="1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18"/>
      <c r="U172" s="43"/>
      <c r="V172" s="43"/>
      <c r="W172" s="18"/>
      <c r="X172" s="43"/>
      <c r="Y172" s="43"/>
      <c r="Z172" s="18"/>
      <c r="AA172" s="43"/>
      <c r="AB172" s="43"/>
      <c r="AC172" s="18"/>
      <c r="AD172" s="43"/>
      <c r="AE172" s="43"/>
      <c r="AF172" s="18"/>
      <c r="AG172" s="43"/>
      <c r="AH172" s="43"/>
      <c r="AI172" s="18"/>
      <c r="AJ172" s="43"/>
      <c r="AK172" s="43"/>
      <c r="AL172" s="18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18"/>
      <c r="AZ172" s="18"/>
      <c r="BA172" s="18"/>
      <c r="BB172" s="18"/>
      <c r="BC172" s="18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</row>
    <row r="173" spans="1:143" s="46" customFormat="1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18"/>
      <c r="U173" s="43"/>
      <c r="V173" s="43"/>
      <c r="W173" s="18"/>
      <c r="X173" s="43"/>
      <c r="Y173" s="43"/>
      <c r="Z173" s="18"/>
      <c r="AA173" s="43"/>
      <c r="AB173" s="43"/>
      <c r="AC173" s="18"/>
      <c r="AD173" s="43"/>
      <c r="AE173" s="43"/>
      <c r="AF173" s="18"/>
      <c r="AG173" s="43"/>
      <c r="AH173" s="43"/>
      <c r="AI173" s="18"/>
      <c r="AJ173" s="43"/>
      <c r="AK173" s="43"/>
      <c r="AL173" s="18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18"/>
      <c r="AZ173" s="18"/>
      <c r="BA173" s="18"/>
      <c r="BB173" s="18"/>
      <c r="BC173" s="18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</row>
    <row r="174" spans="1:143" s="46" customFormat="1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18"/>
      <c r="U174" s="43"/>
      <c r="V174" s="43"/>
      <c r="W174" s="18"/>
      <c r="X174" s="43"/>
      <c r="Y174" s="43"/>
      <c r="Z174" s="18"/>
      <c r="AA174" s="43"/>
      <c r="AB174" s="43"/>
      <c r="AC174" s="18"/>
      <c r="AD174" s="43"/>
      <c r="AE174" s="43"/>
      <c r="AF174" s="18"/>
      <c r="AG174" s="43"/>
      <c r="AH174" s="43"/>
      <c r="AI174" s="18"/>
      <c r="AJ174" s="43"/>
      <c r="AK174" s="43"/>
      <c r="AL174" s="18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18"/>
      <c r="AZ174" s="18"/>
      <c r="BA174" s="18"/>
      <c r="BB174" s="18"/>
      <c r="BC174" s="18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</row>
    <row r="175" spans="1:143" s="46" customFormat="1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18"/>
      <c r="U175" s="43"/>
      <c r="V175" s="43"/>
      <c r="W175" s="18"/>
      <c r="X175" s="43"/>
      <c r="Y175" s="43"/>
      <c r="Z175" s="18"/>
      <c r="AA175" s="43"/>
      <c r="AB175" s="43"/>
      <c r="AC175" s="18"/>
      <c r="AD175" s="43"/>
      <c r="AE175" s="43"/>
      <c r="AF175" s="18"/>
      <c r="AG175" s="43"/>
      <c r="AH175" s="43"/>
      <c r="AI175" s="18"/>
      <c r="AJ175" s="43"/>
      <c r="AK175" s="43"/>
      <c r="AL175" s="18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18"/>
      <c r="AZ175" s="18"/>
      <c r="BA175" s="18"/>
      <c r="BB175" s="18"/>
      <c r="BC175" s="18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</row>
    <row r="176" spans="1:143" s="46" customFormat="1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18"/>
      <c r="U176" s="43"/>
      <c r="V176" s="43"/>
      <c r="W176" s="18"/>
      <c r="X176" s="43"/>
      <c r="Y176" s="43"/>
      <c r="Z176" s="18"/>
      <c r="AA176" s="43"/>
      <c r="AB176" s="43"/>
      <c r="AC176" s="18"/>
      <c r="AD176" s="43"/>
      <c r="AE176" s="43"/>
      <c r="AF176" s="18"/>
      <c r="AG176" s="43"/>
      <c r="AH176" s="43"/>
      <c r="AI176" s="18"/>
      <c r="AJ176" s="43"/>
      <c r="AK176" s="43"/>
      <c r="AL176" s="18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18"/>
      <c r="AZ176" s="18"/>
      <c r="BA176" s="18"/>
      <c r="BB176" s="18"/>
      <c r="BC176" s="18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</row>
    <row r="177" spans="1:143" s="46" customFormat="1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18"/>
      <c r="U177" s="43"/>
      <c r="V177" s="43"/>
      <c r="W177" s="18"/>
      <c r="X177" s="43"/>
      <c r="Y177" s="43"/>
      <c r="Z177" s="18"/>
      <c r="AA177" s="43"/>
      <c r="AB177" s="43"/>
      <c r="AC177" s="18"/>
      <c r="AD177" s="43"/>
      <c r="AE177" s="43"/>
      <c r="AF177" s="18"/>
      <c r="AG177" s="43"/>
      <c r="AH177" s="43"/>
      <c r="AI177" s="18"/>
      <c r="AJ177" s="43"/>
      <c r="AK177" s="43"/>
      <c r="AL177" s="18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18"/>
      <c r="AZ177" s="18"/>
      <c r="BA177" s="18"/>
      <c r="BB177" s="18"/>
      <c r="BC177" s="18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</row>
    <row r="178" spans="1:143" s="46" customFormat="1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18"/>
      <c r="U178" s="43"/>
      <c r="V178" s="43"/>
      <c r="W178" s="18"/>
      <c r="X178" s="43"/>
      <c r="Y178" s="43"/>
      <c r="Z178" s="18"/>
      <c r="AA178" s="43"/>
      <c r="AB178" s="43"/>
      <c r="AC178" s="18"/>
      <c r="AD178" s="43"/>
      <c r="AE178" s="43"/>
      <c r="AF178" s="18"/>
      <c r="AG178" s="43"/>
      <c r="AH178" s="43"/>
      <c r="AI178" s="18"/>
      <c r="AJ178" s="43"/>
      <c r="AK178" s="43"/>
      <c r="AL178" s="18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18"/>
      <c r="AZ178" s="18"/>
      <c r="BA178" s="18"/>
      <c r="BB178" s="18"/>
      <c r="BC178" s="18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</row>
    <row r="179" spans="1:143" s="46" customFormat="1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18"/>
      <c r="U179" s="43"/>
      <c r="V179" s="43"/>
      <c r="W179" s="18"/>
      <c r="X179" s="43"/>
      <c r="Y179" s="43"/>
      <c r="Z179" s="18"/>
      <c r="AA179" s="43"/>
      <c r="AB179" s="43"/>
      <c r="AC179" s="18"/>
      <c r="AD179" s="43"/>
      <c r="AE179" s="43"/>
      <c r="AF179" s="18"/>
      <c r="AG179" s="43"/>
      <c r="AH179" s="43"/>
      <c r="AI179" s="18"/>
      <c r="AJ179" s="43"/>
      <c r="AK179" s="43"/>
      <c r="AL179" s="18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18"/>
      <c r="AZ179" s="18"/>
      <c r="BA179" s="18"/>
      <c r="BB179" s="18"/>
      <c r="BC179" s="18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</row>
    <row r="180" spans="1:143" s="46" customFormat="1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18"/>
      <c r="U180" s="43"/>
      <c r="V180" s="43"/>
      <c r="W180" s="18"/>
      <c r="X180" s="43"/>
      <c r="Y180" s="43"/>
      <c r="Z180" s="18"/>
      <c r="AA180" s="43"/>
      <c r="AB180" s="43"/>
      <c r="AC180" s="18"/>
      <c r="AD180" s="43"/>
      <c r="AE180" s="43"/>
      <c r="AF180" s="18"/>
      <c r="AG180" s="43"/>
      <c r="AH180" s="43"/>
      <c r="AI180" s="18"/>
      <c r="AJ180" s="43"/>
      <c r="AK180" s="43"/>
      <c r="AL180" s="18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18"/>
      <c r="AZ180" s="18"/>
      <c r="BA180" s="18"/>
      <c r="BB180" s="18"/>
      <c r="BC180" s="18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</row>
    <row r="181" spans="1:143" s="46" customFormat="1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18"/>
      <c r="U181" s="43"/>
      <c r="V181" s="43"/>
      <c r="W181" s="18"/>
      <c r="X181" s="43"/>
      <c r="Y181" s="43"/>
      <c r="Z181" s="18"/>
      <c r="AA181" s="43"/>
      <c r="AB181" s="43"/>
      <c r="AC181" s="18"/>
      <c r="AD181" s="43"/>
      <c r="AE181" s="43"/>
      <c r="AF181" s="18"/>
      <c r="AG181" s="43"/>
      <c r="AH181" s="43"/>
      <c r="AI181" s="18"/>
      <c r="AJ181" s="43"/>
      <c r="AK181" s="43"/>
      <c r="AL181" s="18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18"/>
      <c r="AZ181" s="18"/>
      <c r="BA181" s="18"/>
      <c r="BB181" s="18"/>
      <c r="BC181" s="18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</row>
    <row r="182" spans="1:143" s="46" customFormat="1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18"/>
      <c r="U182" s="43"/>
      <c r="V182" s="43"/>
      <c r="W182" s="18"/>
      <c r="X182" s="43"/>
      <c r="Y182" s="43"/>
      <c r="Z182" s="18"/>
      <c r="AA182" s="43"/>
      <c r="AB182" s="43"/>
      <c r="AC182" s="18"/>
      <c r="AD182" s="43"/>
      <c r="AE182" s="43"/>
      <c r="AF182" s="18"/>
      <c r="AG182" s="43"/>
      <c r="AH182" s="43"/>
      <c r="AI182" s="18"/>
      <c r="AJ182" s="43"/>
      <c r="AK182" s="43"/>
      <c r="AL182" s="18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18"/>
      <c r="AZ182" s="18"/>
      <c r="BA182" s="18"/>
      <c r="BB182" s="18"/>
      <c r="BC182" s="18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</row>
    <row r="183" spans="1:143" s="46" customFormat="1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18"/>
      <c r="U183" s="43"/>
      <c r="V183" s="43"/>
      <c r="W183" s="18"/>
      <c r="X183" s="43"/>
      <c r="Y183" s="43"/>
      <c r="Z183" s="18"/>
      <c r="AA183" s="43"/>
      <c r="AB183" s="43"/>
      <c r="AC183" s="18"/>
      <c r="AD183" s="43"/>
      <c r="AE183" s="43"/>
      <c r="AF183" s="18"/>
      <c r="AG183" s="43"/>
      <c r="AH183" s="43"/>
      <c r="AI183" s="18"/>
      <c r="AJ183" s="43"/>
      <c r="AK183" s="43"/>
      <c r="AL183" s="18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18"/>
      <c r="AZ183" s="18"/>
      <c r="BA183" s="18"/>
      <c r="BB183" s="18"/>
      <c r="BC183" s="18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</row>
    <row r="184" spans="1:143" s="46" customFormat="1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18"/>
      <c r="U184" s="43"/>
      <c r="V184" s="43"/>
      <c r="W184" s="18"/>
      <c r="X184" s="43"/>
      <c r="Y184" s="43"/>
      <c r="Z184" s="18"/>
      <c r="AA184" s="43"/>
      <c r="AB184" s="43"/>
      <c r="AC184" s="18"/>
      <c r="AD184" s="43"/>
      <c r="AE184" s="43"/>
      <c r="AF184" s="18"/>
      <c r="AG184" s="43"/>
      <c r="AH184" s="43"/>
      <c r="AI184" s="18"/>
      <c r="AJ184" s="43"/>
      <c r="AK184" s="43"/>
      <c r="AL184" s="18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18"/>
      <c r="AZ184" s="18"/>
      <c r="BA184" s="18"/>
      <c r="BB184" s="18"/>
      <c r="BC184" s="18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</row>
    <row r="185" spans="1:143" s="46" customFormat="1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18"/>
      <c r="U185" s="43"/>
      <c r="V185" s="43"/>
      <c r="W185" s="18"/>
      <c r="X185" s="43"/>
      <c r="Y185" s="43"/>
      <c r="Z185" s="18"/>
      <c r="AA185" s="43"/>
      <c r="AB185" s="43"/>
      <c r="AC185" s="18"/>
      <c r="AD185" s="43"/>
      <c r="AE185" s="43"/>
      <c r="AF185" s="18"/>
      <c r="AG185" s="43"/>
      <c r="AH185" s="43"/>
      <c r="AI185" s="18"/>
      <c r="AJ185" s="43"/>
      <c r="AK185" s="43"/>
      <c r="AL185" s="18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18"/>
      <c r="AZ185" s="18"/>
      <c r="BA185" s="18"/>
      <c r="BB185" s="18"/>
      <c r="BC185" s="18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</row>
    <row r="186" spans="1:143" s="46" customFormat="1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18"/>
      <c r="U186" s="43"/>
      <c r="V186" s="43"/>
      <c r="W186" s="18"/>
      <c r="X186" s="43"/>
      <c r="Y186" s="43"/>
      <c r="Z186" s="18"/>
      <c r="AA186" s="43"/>
      <c r="AB186" s="43"/>
      <c r="AC186" s="18"/>
      <c r="AD186" s="43"/>
      <c r="AE186" s="43"/>
      <c r="AF186" s="18"/>
      <c r="AG186" s="43"/>
      <c r="AH186" s="43"/>
      <c r="AI186" s="18"/>
      <c r="AJ186" s="43"/>
      <c r="AK186" s="43"/>
      <c r="AL186" s="18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18"/>
      <c r="AZ186" s="18"/>
      <c r="BA186" s="18"/>
      <c r="BB186" s="18"/>
      <c r="BC186" s="18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</row>
    <row r="187" spans="1:143" s="46" customFormat="1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18"/>
      <c r="U187" s="43"/>
      <c r="V187" s="43"/>
      <c r="W187" s="18"/>
      <c r="X187" s="43"/>
      <c r="Y187" s="43"/>
      <c r="Z187" s="18"/>
      <c r="AA187" s="43"/>
      <c r="AB187" s="43"/>
      <c r="AC187" s="18"/>
      <c r="AD187" s="43"/>
      <c r="AE187" s="43"/>
      <c r="AF187" s="18"/>
      <c r="AG187" s="43"/>
      <c r="AH187" s="43"/>
      <c r="AI187" s="18"/>
      <c r="AJ187" s="43"/>
      <c r="AK187" s="43"/>
      <c r="AL187" s="18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18"/>
      <c r="AZ187" s="18"/>
      <c r="BA187" s="18"/>
      <c r="BB187" s="18"/>
      <c r="BC187" s="18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5"/>
      <c r="CU187" s="45"/>
      <c r="CV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</row>
    <row r="188" spans="1:97" s="46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</row>
    <row r="189" spans="1:97" s="46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</row>
    <row r="190" spans="1:97" s="46" customFormat="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</row>
    <row r="191" spans="1:97" s="46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</row>
    <row r="192" spans="1:97" s="46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</row>
    <row r="193" spans="1:97" s="46" customFormat="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</row>
    <row r="194" spans="1:97" s="46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</row>
    <row r="195" spans="1:97" s="46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</row>
    <row r="196" spans="1:97" s="46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</row>
    <row r="197" spans="1:97" s="46" customFormat="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</row>
    <row r="198" spans="1:97" s="46" customFormat="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</row>
    <row r="199" spans="1:97" s="46" customFormat="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</row>
    <row r="200" spans="1:97" s="46" customFormat="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</row>
    <row r="201" spans="1:97" s="46" customFormat="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</row>
    <row r="202" spans="1:97" s="46" customFormat="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</row>
    <row r="203" spans="1:97" s="46" customFormat="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</row>
    <row r="204" spans="1:97" s="46" customFormat="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</row>
    <row r="205" spans="1:97" s="46" customFormat="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</row>
    <row r="206" spans="1:97" s="46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</row>
    <row r="207" spans="1:97" s="46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</row>
    <row r="208" spans="1:97" s="46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</row>
    <row r="209" spans="1:97" s="46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</row>
    <row r="210" spans="1:97" s="46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</row>
    <row r="211" spans="1:97" s="46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</row>
    <row r="212" spans="1:97" s="46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</row>
    <row r="213" spans="1:97" s="46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</row>
    <row r="214" spans="1:97" s="46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</row>
    <row r="215" spans="1:97" s="46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</row>
    <row r="216" spans="1:97" s="46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</row>
    <row r="217" spans="1:97" s="46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</row>
    <row r="218" spans="1:97" s="46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</row>
    <row r="219" spans="1:111" s="46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</row>
    <row r="220" spans="1:143" s="46" customFormat="1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18"/>
      <c r="U220" s="43"/>
      <c r="V220" s="43"/>
      <c r="W220" s="18"/>
      <c r="X220" s="43"/>
      <c r="Y220" s="43"/>
      <c r="Z220" s="18"/>
      <c r="AA220" s="43"/>
      <c r="AB220" s="43"/>
      <c r="AC220" s="18"/>
      <c r="AD220" s="43"/>
      <c r="AE220" s="43"/>
      <c r="AF220" s="18"/>
      <c r="AG220" s="43"/>
      <c r="AH220" s="43"/>
      <c r="AI220" s="18"/>
      <c r="AJ220" s="43"/>
      <c r="AK220" s="43"/>
      <c r="AL220" s="18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18"/>
      <c r="AZ220" s="18"/>
      <c r="BA220" s="18"/>
      <c r="BB220" s="18"/>
      <c r="BC220" s="18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</row>
    <row r="221" spans="1:143" s="46" customFormat="1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18"/>
      <c r="U221" s="43"/>
      <c r="V221" s="43"/>
      <c r="W221" s="18"/>
      <c r="X221" s="43"/>
      <c r="Y221" s="43"/>
      <c r="Z221" s="18"/>
      <c r="AA221" s="43"/>
      <c r="AB221" s="43"/>
      <c r="AC221" s="18"/>
      <c r="AD221" s="43"/>
      <c r="AE221" s="43"/>
      <c r="AF221" s="18"/>
      <c r="AG221" s="43"/>
      <c r="AH221" s="43"/>
      <c r="AI221" s="18"/>
      <c r="AJ221" s="43"/>
      <c r="AK221" s="43"/>
      <c r="AL221" s="18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18"/>
      <c r="AZ221" s="18"/>
      <c r="BA221" s="18"/>
      <c r="BB221" s="18"/>
      <c r="BC221" s="18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</row>
    <row r="222" spans="1:143" s="46" customFormat="1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18"/>
      <c r="U222" s="43"/>
      <c r="V222" s="43"/>
      <c r="W222" s="18"/>
      <c r="X222" s="43"/>
      <c r="Y222" s="43"/>
      <c r="Z222" s="18"/>
      <c r="AA222" s="43"/>
      <c r="AB222" s="43"/>
      <c r="AC222" s="18"/>
      <c r="AD222" s="43"/>
      <c r="AE222" s="43"/>
      <c r="AF222" s="18"/>
      <c r="AG222" s="43"/>
      <c r="AH222" s="43"/>
      <c r="AI222" s="18"/>
      <c r="AJ222" s="43"/>
      <c r="AK222" s="43"/>
      <c r="AL222" s="18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18"/>
      <c r="AZ222" s="18"/>
      <c r="BA222" s="18"/>
      <c r="BB222" s="18"/>
      <c r="BC222" s="18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</row>
    <row r="223" spans="1:143" s="46" customFormat="1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18"/>
      <c r="U223" s="43"/>
      <c r="V223" s="43"/>
      <c r="W223" s="18"/>
      <c r="X223" s="43"/>
      <c r="Y223" s="43"/>
      <c r="Z223" s="18"/>
      <c r="AA223" s="43"/>
      <c r="AB223" s="43"/>
      <c r="AC223" s="18"/>
      <c r="AD223" s="43"/>
      <c r="AE223" s="43"/>
      <c r="AF223" s="18"/>
      <c r="AG223" s="43"/>
      <c r="AH223" s="43"/>
      <c r="AI223" s="18"/>
      <c r="AJ223" s="43"/>
      <c r="AK223" s="43"/>
      <c r="AL223" s="18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18"/>
      <c r="AZ223" s="18"/>
      <c r="BA223" s="18"/>
      <c r="BB223" s="18"/>
      <c r="BC223" s="18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</row>
    <row r="224" spans="1:143" s="46" customFormat="1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18"/>
      <c r="U224" s="43"/>
      <c r="V224" s="43"/>
      <c r="W224" s="18"/>
      <c r="X224" s="43"/>
      <c r="Y224" s="43"/>
      <c r="Z224" s="18"/>
      <c r="AA224" s="43"/>
      <c r="AB224" s="43"/>
      <c r="AC224" s="18"/>
      <c r="AD224" s="43"/>
      <c r="AE224" s="43"/>
      <c r="AF224" s="18"/>
      <c r="AG224" s="43"/>
      <c r="AH224" s="43"/>
      <c r="AI224" s="18"/>
      <c r="AJ224" s="43"/>
      <c r="AK224" s="43"/>
      <c r="AL224" s="18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18"/>
      <c r="AZ224" s="18"/>
      <c r="BA224" s="18"/>
      <c r="BB224" s="18"/>
      <c r="BC224" s="18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</row>
    <row r="225" spans="1:143" s="46" customFormat="1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18"/>
      <c r="U225" s="43"/>
      <c r="V225" s="43"/>
      <c r="W225" s="18"/>
      <c r="X225" s="43"/>
      <c r="Y225" s="43"/>
      <c r="Z225" s="18"/>
      <c r="AA225" s="43"/>
      <c r="AB225" s="43"/>
      <c r="AC225" s="18"/>
      <c r="AD225" s="43"/>
      <c r="AE225" s="43"/>
      <c r="AF225" s="18"/>
      <c r="AG225" s="43"/>
      <c r="AH225" s="43"/>
      <c r="AI225" s="18"/>
      <c r="AJ225" s="43"/>
      <c r="AK225" s="43"/>
      <c r="AL225" s="18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18"/>
      <c r="AZ225" s="18"/>
      <c r="BA225" s="18"/>
      <c r="BB225" s="18"/>
      <c r="BC225" s="18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</row>
    <row r="226" spans="1:143" s="46" customFormat="1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18"/>
      <c r="U226" s="43"/>
      <c r="V226" s="43"/>
      <c r="W226" s="18"/>
      <c r="X226" s="43"/>
      <c r="Y226" s="43"/>
      <c r="Z226" s="18"/>
      <c r="AA226" s="43"/>
      <c r="AB226" s="43"/>
      <c r="AC226" s="18"/>
      <c r="AD226" s="43"/>
      <c r="AE226" s="43"/>
      <c r="AF226" s="18"/>
      <c r="AG226" s="43"/>
      <c r="AH226" s="43"/>
      <c r="AI226" s="18"/>
      <c r="AJ226" s="43"/>
      <c r="AK226" s="43"/>
      <c r="AL226" s="18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18"/>
      <c r="AZ226" s="18"/>
      <c r="BA226" s="18"/>
      <c r="BB226" s="18"/>
      <c r="BC226" s="18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</row>
    <row r="227" spans="1:143" s="46" customFormat="1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18"/>
      <c r="U227" s="43"/>
      <c r="V227" s="43"/>
      <c r="W227" s="18"/>
      <c r="X227" s="43"/>
      <c r="Y227" s="43"/>
      <c r="Z227" s="18"/>
      <c r="AA227" s="43"/>
      <c r="AB227" s="43"/>
      <c r="AC227" s="18"/>
      <c r="AD227" s="43"/>
      <c r="AE227" s="43"/>
      <c r="AF227" s="18"/>
      <c r="AG227" s="43"/>
      <c r="AH227" s="43"/>
      <c r="AI227" s="18"/>
      <c r="AJ227" s="43"/>
      <c r="AK227" s="43"/>
      <c r="AL227" s="18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18"/>
      <c r="AZ227" s="18"/>
      <c r="BA227" s="18"/>
      <c r="BB227" s="18"/>
      <c r="BC227" s="18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</row>
    <row r="228" spans="1:143" s="46" customFormat="1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18"/>
      <c r="U228" s="43"/>
      <c r="V228" s="43"/>
      <c r="W228" s="18"/>
      <c r="X228" s="43"/>
      <c r="Y228" s="43"/>
      <c r="Z228" s="18"/>
      <c r="AA228" s="43"/>
      <c r="AB228" s="43"/>
      <c r="AC228" s="18"/>
      <c r="AD228" s="43"/>
      <c r="AE228" s="43"/>
      <c r="AF228" s="18"/>
      <c r="AG228" s="43"/>
      <c r="AH228" s="43"/>
      <c r="AI228" s="18"/>
      <c r="AJ228" s="43"/>
      <c r="AK228" s="43"/>
      <c r="AL228" s="18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18"/>
      <c r="AZ228" s="18"/>
      <c r="BA228" s="18"/>
      <c r="BB228" s="18"/>
      <c r="BC228" s="18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</row>
    <row r="229" spans="1:143" s="46" customFormat="1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18"/>
      <c r="U229" s="43"/>
      <c r="V229" s="43"/>
      <c r="W229" s="18"/>
      <c r="X229" s="43"/>
      <c r="Y229" s="43"/>
      <c r="Z229" s="18"/>
      <c r="AA229" s="43"/>
      <c r="AB229" s="43"/>
      <c r="AC229" s="18"/>
      <c r="AD229" s="43"/>
      <c r="AE229" s="43"/>
      <c r="AF229" s="18"/>
      <c r="AG229" s="43"/>
      <c r="AH229" s="43"/>
      <c r="AI229" s="18"/>
      <c r="AJ229" s="43"/>
      <c r="AK229" s="43"/>
      <c r="AL229" s="18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18"/>
      <c r="AZ229" s="18"/>
      <c r="BA229" s="18"/>
      <c r="BB229" s="18"/>
      <c r="BC229" s="18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</row>
    <row r="230" spans="1:143" s="46" customFormat="1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18"/>
      <c r="U230" s="43"/>
      <c r="V230" s="43"/>
      <c r="W230" s="18"/>
      <c r="X230" s="43"/>
      <c r="Y230" s="43"/>
      <c r="Z230" s="18"/>
      <c r="AA230" s="43"/>
      <c r="AB230" s="43"/>
      <c r="AC230" s="18"/>
      <c r="AD230" s="43"/>
      <c r="AE230" s="43"/>
      <c r="AF230" s="18"/>
      <c r="AG230" s="43"/>
      <c r="AH230" s="43"/>
      <c r="AI230" s="18"/>
      <c r="AJ230" s="43"/>
      <c r="AK230" s="43"/>
      <c r="AL230" s="18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18"/>
      <c r="AZ230" s="18"/>
      <c r="BA230" s="18"/>
      <c r="BB230" s="18"/>
      <c r="BC230" s="18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</row>
    <row r="231" spans="1:143" s="46" customFormat="1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18"/>
      <c r="U231" s="43"/>
      <c r="V231" s="43"/>
      <c r="W231" s="18"/>
      <c r="X231" s="43"/>
      <c r="Y231" s="43"/>
      <c r="Z231" s="18"/>
      <c r="AA231" s="43"/>
      <c r="AB231" s="43"/>
      <c r="AC231" s="18"/>
      <c r="AD231" s="43"/>
      <c r="AE231" s="43"/>
      <c r="AF231" s="18"/>
      <c r="AG231" s="43"/>
      <c r="AH231" s="43"/>
      <c r="AI231" s="18"/>
      <c r="AJ231" s="43"/>
      <c r="AK231" s="43"/>
      <c r="AL231" s="18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18"/>
      <c r="AZ231" s="18"/>
      <c r="BA231" s="18"/>
      <c r="BB231" s="18"/>
      <c r="BC231" s="18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</row>
    <row r="232" spans="1:143" s="46" customFormat="1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18"/>
      <c r="U232" s="43"/>
      <c r="V232" s="43"/>
      <c r="W232" s="18"/>
      <c r="X232" s="43"/>
      <c r="Y232" s="43"/>
      <c r="Z232" s="18"/>
      <c r="AA232" s="43"/>
      <c r="AB232" s="43"/>
      <c r="AC232" s="18"/>
      <c r="AD232" s="43"/>
      <c r="AE232" s="43"/>
      <c r="AF232" s="18"/>
      <c r="AG232" s="43"/>
      <c r="AH232" s="43"/>
      <c r="AI232" s="18"/>
      <c r="AJ232" s="43"/>
      <c r="AK232" s="43"/>
      <c r="AL232" s="18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18"/>
      <c r="AZ232" s="18"/>
      <c r="BA232" s="18"/>
      <c r="BB232" s="18"/>
      <c r="BC232" s="18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</row>
    <row r="233" spans="1:143" s="46" customFormat="1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18"/>
      <c r="U233" s="43"/>
      <c r="V233" s="43"/>
      <c r="W233" s="18"/>
      <c r="X233" s="43"/>
      <c r="Y233" s="43"/>
      <c r="Z233" s="18"/>
      <c r="AA233" s="43"/>
      <c r="AB233" s="43"/>
      <c r="AC233" s="18"/>
      <c r="AD233" s="43"/>
      <c r="AE233" s="43"/>
      <c r="AF233" s="18"/>
      <c r="AG233" s="43"/>
      <c r="AH233" s="43"/>
      <c r="AI233" s="18"/>
      <c r="AJ233" s="43"/>
      <c r="AK233" s="43"/>
      <c r="AL233" s="18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18"/>
      <c r="AZ233" s="18"/>
      <c r="BA233" s="18"/>
      <c r="BB233" s="18"/>
      <c r="BC233" s="18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</row>
    <row r="234" spans="1:143" s="46" customFormat="1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18"/>
      <c r="U234" s="43"/>
      <c r="V234" s="43"/>
      <c r="W234" s="18"/>
      <c r="X234" s="43"/>
      <c r="Y234" s="43"/>
      <c r="Z234" s="18"/>
      <c r="AA234" s="43"/>
      <c r="AB234" s="43"/>
      <c r="AC234" s="18"/>
      <c r="AD234" s="43"/>
      <c r="AE234" s="43"/>
      <c r="AF234" s="18"/>
      <c r="AG234" s="43"/>
      <c r="AH234" s="43"/>
      <c r="AI234" s="18"/>
      <c r="AJ234" s="43"/>
      <c r="AK234" s="43"/>
      <c r="AL234" s="18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18"/>
      <c r="AZ234" s="18"/>
      <c r="BA234" s="18"/>
      <c r="BB234" s="18"/>
      <c r="BC234" s="18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</row>
    <row r="235" spans="1:143" s="46" customFormat="1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18"/>
      <c r="U235" s="43"/>
      <c r="V235" s="43"/>
      <c r="W235" s="18"/>
      <c r="X235" s="43"/>
      <c r="Y235" s="43"/>
      <c r="Z235" s="18"/>
      <c r="AA235" s="43"/>
      <c r="AB235" s="43"/>
      <c r="AC235" s="18"/>
      <c r="AD235" s="43"/>
      <c r="AE235" s="43"/>
      <c r="AF235" s="18"/>
      <c r="AG235" s="43"/>
      <c r="AH235" s="43"/>
      <c r="AI235" s="18"/>
      <c r="AJ235" s="43"/>
      <c r="AK235" s="43"/>
      <c r="AL235" s="18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18"/>
      <c r="AZ235" s="18"/>
      <c r="BA235" s="18"/>
      <c r="BB235" s="18"/>
      <c r="BC235" s="18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</row>
    <row r="236" spans="1:143" s="46" customFormat="1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18"/>
      <c r="U236" s="43"/>
      <c r="V236" s="43"/>
      <c r="W236" s="18"/>
      <c r="X236" s="43"/>
      <c r="Y236" s="43"/>
      <c r="Z236" s="18"/>
      <c r="AA236" s="43"/>
      <c r="AB236" s="43"/>
      <c r="AC236" s="18"/>
      <c r="AD236" s="43"/>
      <c r="AE236" s="43"/>
      <c r="AF236" s="18"/>
      <c r="AG236" s="43"/>
      <c r="AH236" s="43"/>
      <c r="AI236" s="18"/>
      <c r="AJ236" s="43"/>
      <c r="AK236" s="43"/>
      <c r="AL236" s="18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18"/>
      <c r="AZ236" s="18"/>
      <c r="BA236" s="18"/>
      <c r="BB236" s="18"/>
      <c r="BC236" s="18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</row>
    <row r="237" spans="1:143" s="46" customFormat="1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18"/>
      <c r="U237" s="43"/>
      <c r="V237" s="43"/>
      <c r="W237" s="18"/>
      <c r="X237" s="43"/>
      <c r="Y237" s="43"/>
      <c r="Z237" s="18"/>
      <c r="AA237" s="43"/>
      <c r="AB237" s="43"/>
      <c r="AC237" s="18"/>
      <c r="AD237" s="43"/>
      <c r="AE237" s="43"/>
      <c r="AF237" s="18"/>
      <c r="AG237" s="43"/>
      <c r="AH237" s="43"/>
      <c r="AI237" s="18"/>
      <c r="AJ237" s="43"/>
      <c r="AK237" s="43"/>
      <c r="AL237" s="18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18"/>
      <c r="AZ237" s="18"/>
      <c r="BA237" s="18"/>
      <c r="BB237" s="18"/>
      <c r="BC237" s="18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</row>
    <row r="238" spans="1:143" s="46" customFormat="1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18"/>
      <c r="U238" s="43"/>
      <c r="V238" s="43"/>
      <c r="W238" s="18"/>
      <c r="X238" s="43"/>
      <c r="Y238" s="43"/>
      <c r="Z238" s="18"/>
      <c r="AA238" s="43"/>
      <c r="AB238" s="43"/>
      <c r="AC238" s="18"/>
      <c r="AD238" s="43"/>
      <c r="AE238" s="43"/>
      <c r="AF238" s="18"/>
      <c r="AG238" s="43"/>
      <c r="AH238" s="43"/>
      <c r="AI238" s="18"/>
      <c r="AJ238" s="43"/>
      <c r="AK238" s="43"/>
      <c r="AL238" s="18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18"/>
      <c r="AZ238" s="18"/>
      <c r="BA238" s="18"/>
      <c r="BB238" s="18"/>
      <c r="BC238" s="18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</row>
    <row r="239" spans="1:143" s="46" customFormat="1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18"/>
      <c r="U239" s="43"/>
      <c r="V239" s="43"/>
      <c r="W239" s="18"/>
      <c r="X239" s="43"/>
      <c r="Y239" s="43"/>
      <c r="Z239" s="18"/>
      <c r="AA239" s="43"/>
      <c r="AB239" s="43"/>
      <c r="AC239" s="18"/>
      <c r="AD239" s="43"/>
      <c r="AE239" s="43"/>
      <c r="AF239" s="18"/>
      <c r="AG239" s="43"/>
      <c r="AH239" s="43"/>
      <c r="AI239" s="18"/>
      <c r="AJ239" s="43"/>
      <c r="AK239" s="43"/>
      <c r="AL239" s="18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18"/>
      <c r="AZ239" s="18"/>
      <c r="BA239" s="18"/>
      <c r="BB239" s="18"/>
      <c r="BC239" s="18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</row>
    <row r="240" spans="1:143" s="46" customFormat="1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18"/>
      <c r="U240" s="43"/>
      <c r="V240" s="43"/>
      <c r="W240" s="18"/>
      <c r="X240" s="43"/>
      <c r="Y240" s="43"/>
      <c r="Z240" s="18"/>
      <c r="AA240" s="43"/>
      <c r="AB240" s="43"/>
      <c r="AC240" s="18"/>
      <c r="AD240" s="43"/>
      <c r="AE240" s="43"/>
      <c r="AF240" s="18"/>
      <c r="AG240" s="43"/>
      <c r="AH240" s="43"/>
      <c r="AI240" s="18"/>
      <c r="AJ240" s="43"/>
      <c r="AK240" s="43"/>
      <c r="AL240" s="18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18"/>
      <c r="AZ240" s="18"/>
      <c r="BA240" s="18"/>
      <c r="BB240" s="18"/>
      <c r="BC240" s="18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</row>
    <row r="241" spans="1:143" s="46" customFormat="1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18"/>
      <c r="U241" s="43"/>
      <c r="V241" s="43"/>
      <c r="W241" s="18"/>
      <c r="X241" s="43"/>
      <c r="Y241" s="43"/>
      <c r="Z241" s="18"/>
      <c r="AA241" s="43"/>
      <c r="AB241" s="43"/>
      <c r="AC241" s="18"/>
      <c r="AD241" s="43"/>
      <c r="AE241" s="43"/>
      <c r="AF241" s="18"/>
      <c r="AG241" s="43"/>
      <c r="AH241" s="43"/>
      <c r="AI241" s="18"/>
      <c r="AJ241" s="43"/>
      <c r="AK241" s="43"/>
      <c r="AL241" s="18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18"/>
      <c r="AZ241" s="18"/>
      <c r="BA241" s="18"/>
      <c r="BB241" s="18"/>
      <c r="BC241" s="18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</row>
    <row r="242" spans="1:143" s="46" customFormat="1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18"/>
      <c r="U242" s="43"/>
      <c r="V242" s="43"/>
      <c r="W242" s="18"/>
      <c r="X242" s="43"/>
      <c r="Y242" s="43"/>
      <c r="Z242" s="18"/>
      <c r="AA242" s="43"/>
      <c r="AB242" s="43"/>
      <c r="AC242" s="18"/>
      <c r="AD242" s="43"/>
      <c r="AE242" s="43"/>
      <c r="AF242" s="18"/>
      <c r="AG242" s="43"/>
      <c r="AH242" s="43"/>
      <c r="AI242" s="18"/>
      <c r="AJ242" s="43"/>
      <c r="AK242" s="43"/>
      <c r="AL242" s="18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18"/>
      <c r="AZ242" s="18"/>
      <c r="BA242" s="18"/>
      <c r="BB242" s="18"/>
      <c r="BC242" s="18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</row>
    <row r="243" spans="1:143" s="46" customFormat="1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18"/>
      <c r="U243" s="43"/>
      <c r="V243" s="43"/>
      <c r="W243" s="18"/>
      <c r="X243" s="43"/>
      <c r="Y243" s="43"/>
      <c r="Z243" s="18"/>
      <c r="AA243" s="43"/>
      <c r="AB243" s="43"/>
      <c r="AC243" s="18"/>
      <c r="AD243" s="43"/>
      <c r="AE243" s="43"/>
      <c r="AF243" s="18"/>
      <c r="AG243" s="43"/>
      <c r="AH243" s="43"/>
      <c r="AI243" s="18"/>
      <c r="AJ243" s="43"/>
      <c r="AK243" s="43"/>
      <c r="AL243" s="18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18"/>
      <c r="AZ243" s="18"/>
      <c r="BA243" s="18"/>
      <c r="BB243" s="18"/>
      <c r="BC243" s="18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</row>
    <row r="244" spans="1:143" s="46" customFormat="1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18"/>
      <c r="U244" s="43"/>
      <c r="V244" s="43"/>
      <c r="W244" s="18"/>
      <c r="X244" s="43"/>
      <c r="Y244" s="43"/>
      <c r="Z244" s="18"/>
      <c r="AA244" s="43"/>
      <c r="AB244" s="43"/>
      <c r="AC244" s="18"/>
      <c r="AD244" s="43"/>
      <c r="AE244" s="43"/>
      <c r="AF244" s="18"/>
      <c r="AG244" s="43"/>
      <c r="AH244" s="43"/>
      <c r="AI244" s="18"/>
      <c r="AJ244" s="43"/>
      <c r="AK244" s="43"/>
      <c r="AL244" s="18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18"/>
      <c r="AZ244" s="18"/>
      <c r="BA244" s="18"/>
      <c r="BB244" s="18"/>
      <c r="BC244" s="18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</row>
    <row r="245" spans="1:143" s="46" customFormat="1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18"/>
      <c r="U245" s="43"/>
      <c r="V245" s="43"/>
      <c r="W245" s="18"/>
      <c r="X245" s="43"/>
      <c r="Y245" s="43"/>
      <c r="Z245" s="18"/>
      <c r="AA245" s="43"/>
      <c r="AB245" s="43"/>
      <c r="AC245" s="18"/>
      <c r="AD245" s="43"/>
      <c r="AE245" s="43"/>
      <c r="AF245" s="18"/>
      <c r="AG245" s="43"/>
      <c r="AH245" s="43"/>
      <c r="AI245" s="18"/>
      <c r="AJ245" s="43"/>
      <c r="AK245" s="43"/>
      <c r="AL245" s="18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18"/>
      <c r="AZ245" s="18"/>
      <c r="BA245" s="18"/>
      <c r="BB245" s="18"/>
      <c r="BC245" s="18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</row>
    <row r="246" spans="1:143" s="46" customFormat="1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18"/>
      <c r="U246" s="43"/>
      <c r="V246" s="43"/>
      <c r="W246" s="18"/>
      <c r="X246" s="43"/>
      <c r="Y246" s="43"/>
      <c r="Z246" s="18"/>
      <c r="AA246" s="43"/>
      <c r="AB246" s="43"/>
      <c r="AC246" s="18"/>
      <c r="AD246" s="43"/>
      <c r="AE246" s="43"/>
      <c r="AF246" s="18"/>
      <c r="AG246" s="43"/>
      <c r="AH246" s="43"/>
      <c r="AI246" s="18"/>
      <c r="AJ246" s="43"/>
      <c r="AK246" s="43"/>
      <c r="AL246" s="18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18"/>
      <c r="AZ246" s="18"/>
      <c r="BA246" s="18"/>
      <c r="BB246" s="18"/>
      <c r="BC246" s="18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</row>
    <row r="247" spans="1:143" s="46" customFormat="1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18"/>
      <c r="U247" s="43"/>
      <c r="V247" s="43"/>
      <c r="W247" s="18"/>
      <c r="X247" s="43"/>
      <c r="Y247" s="43"/>
      <c r="Z247" s="18"/>
      <c r="AA247" s="43"/>
      <c r="AB247" s="43"/>
      <c r="AC247" s="18"/>
      <c r="AD247" s="43"/>
      <c r="AE247" s="43"/>
      <c r="AF247" s="18"/>
      <c r="AG247" s="43"/>
      <c r="AH247" s="43"/>
      <c r="AI247" s="18"/>
      <c r="AJ247" s="43"/>
      <c r="AK247" s="43"/>
      <c r="AL247" s="18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18"/>
      <c r="AZ247" s="18"/>
      <c r="BA247" s="18"/>
      <c r="BB247" s="18"/>
      <c r="BC247" s="18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</row>
    <row r="248" spans="1:143" s="46" customFormat="1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18"/>
      <c r="U248" s="43"/>
      <c r="V248" s="43"/>
      <c r="W248" s="18"/>
      <c r="X248" s="43"/>
      <c r="Y248" s="43"/>
      <c r="Z248" s="18"/>
      <c r="AA248" s="43"/>
      <c r="AB248" s="43"/>
      <c r="AC248" s="18"/>
      <c r="AD248" s="43"/>
      <c r="AE248" s="43"/>
      <c r="AF248" s="18"/>
      <c r="AG248" s="43"/>
      <c r="AH248" s="43"/>
      <c r="AI248" s="18"/>
      <c r="AJ248" s="43"/>
      <c r="AK248" s="43"/>
      <c r="AL248" s="18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18"/>
      <c r="AZ248" s="18"/>
      <c r="BA248" s="18"/>
      <c r="BB248" s="18"/>
      <c r="BC248" s="18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</row>
    <row r="249" spans="1:143" s="46" customFormat="1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18"/>
      <c r="U249" s="43"/>
      <c r="V249" s="43"/>
      <c r="W249" s="18"/>
      <c r="X249" s="43"/>
      <c r="Y249" s="43"/>
      <c r="Z249" s="18"/>
      <c r="AA249" s="43"/>
      <c r="AB249" s="43"/>
      <c r="AC249" s="18"/>
      <c r="AD249" s="43"/>
      <c r="AE249" s="43"/>
      <c r="AF249" s="18"/>
      <c r="AG249" s="43"/>
      <c r="AH249" s="43"/>
      <c r="AI249" s="18"/>
      <c r="AJ249" s="43"/>
      <c r="AK249" s="43"/>
      <c r="AL249" s="18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18"/>
      <c r="AZ249" s="18"/>
      <c r="BA249" s="18"/>
      <c r="BB249" s="18"/>
      <c r="BC249" s="18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</row>
    <row r="250" spans="1:143" s="46" customFormat="1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18"/>
      <c r="U250" s="43"/>
      <c r="V250" s="43"/>
      <c r="W250" s="18"/>
      <c r="X250" s="43"/>
      <c r="Y250" s="43"/>
      <c r="Z250" s="18"/>
      <c r="AA250" s="43"/>
      <c r="AB250" s="43"/>
      <c r="AC250" s="18"/>
      <c r="AD250" s="43"/>
      <c r="AE250" s="43"/>
      <c r="AF250" s="18"/>
      <c r="AG250" s="43"/>
      <c r="AH250" s="43"/>
      <c r="AI250" s="18"/>
      <c r="AJ250" s="43"/>
      <c r="AK250" s="43"/>
      <c r="AL250" s="18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18"/>
      <c r="AZ250" s="18"/>
      <c r="BA250" s="18"/>
      <c r="BB250" s="18"/>
      <c r="BC250" s="18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</row>
    <row r="251" spans="1:143" s="46" customFormat="1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18"/>
      <c r="U251" s="43"/>
      <c r="V251" s="43"/>
      <c r="W251" s="18"/>
      <c r="X251" s="43"/>
      <c r="Y251" s="43"/>
      <c r="Z251" s="18"/>
      <c r="AA251" s="43"/>
      <c r="AB251" s="43"/>
      <c r="AC251" s="18"/>
      <c r="AD251" s="43"/>
      <c r="AE251" s="43"/>
      <c r="AF251" s="18"/>
      <c r="AG251" s="43"/>
      <c r="AH251" s="43"/>
      <c r="AI251" s="18"/>
      <c r="AJ251" s="43"/>
      <c r="AK251" s="43"/>
      <c r="AL251" s="18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18"/>
      <c r="AZ251" s="18"/>
      <c r="BA251" s="18"/>
      <c r="BB251" s="18"/>
      <c r="BC251" s="18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</row>
    <row r="252" spans="1:143" s="46" customFormat="1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18"/>
      <c r="U252" s="43"/>
      <c r="V252" s="43"/>
      <c r="W252" s="18"/>
      <c r="X252" s="43"/>
      <c r="Y252" s="43"/>
      <c r="Z252" s="18"/>
      <c r="AA252" s="43"/>
      <c r="AB252" s="43"/>
      <c r="AC252" s="18"/>
      <c r="AD252" s="43"/>
      <c r="AE252" s="43"/>
      <c r="AF252" s="18"/>
      <c r="AG252" s="43"/>
      <c r="AH252" s="43"/>
      <c r="AI252" s="18"/>
      <c r="AJ252" s="43"/>
      <c r="AK252" s="43"/>
      <c r="AL252" s="18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18"/>
      <c r="AZ252" s="18"/>
      <c r="BA252" s="18"/>
      <c r="BB252" s="18"/>
      <c r="BC252" s="18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</row>
    <row r="253" spans="1:143" s="46" customFormat="1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18"/>
      <c r="U253" s="43"/>
      <c r="V253" s="43"/>
      <c r="W253" s="18"/>
      <c r="X253" s="43"/>
      <c r="Y253" s="43"/>
      <c r="Z253" s="18"/>
      <c r="AA253" s="43"/>
      <c r="AB253" s="43"/>
      <c r="AC253" s="18"/>
      <c r="AD253" s="43"/>
      <c r="AE253" s="43"/>
      <c r="AF253" s="18"/>
      <c r="AG253" s="43"/>
      <c r="AH253" s="43"/>
      <c r="AI253" s="18"/>
      <c r="AJ253" s="43"/>
      <c r="AK253" s="43"/>
      <c r="AL253" s="18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18"/>
      <c r="AZ253" s="18"/>
      <c r="BA253" s="18"/>
      <c r="BB253" s="18"/>
      <c r="BC253" s="18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</row>
    <row r="254" spans="1:143" s="46" customFormat="1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18"/>
      <c r="U254" s="43"/>
      <c r="V254" s="43"/>
      <c r="W254" s="18"/>
      <c r="X254" s="43"/>
      <c r="Y254" s="43"/>
      <c r="Z254" s="18"/>
      <c r="AA254" s="43"/>
      <c r="AB254" s="43"/>
      <c r="AC254" s="18"/>
      <c r="AD254" s="43"/>
      <c r="AE254" s="43"/>
      <c r="AF254" s="18"/>
      <c r="AG254" s="43"/>
      <c r="AH254" s="43"/>
      <c r="AI254" s="18"/>
      <c r="AJ254" s="43"/>
      <c r="AK254" s="43"/>
      <c r="AL254" s="18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18"/>
      <c r="AZ254" s="18"/>
      <c r="BA254" s="18"/>
      <c r="BB254" s="18"/>
      <c r="BC254" s="18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</row>
    <row r="255" spans="1:143" s="46" customFormat="1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18"/>
      <c r="U255" s="43"/>
      <c r="V255" s="43"/>
      <c r="W255" s="18"/>
      <c r="X255" s="43"/>
      <c r="Y255" s="43"/>
      <c r="Z255" s="18"/>
      <c r="AA255" s="43"/>
      <c r="AB255" s="43"/>
      <c r="AC255" s="18"/>
      <c r="AD255" s="43"/>
      <c r="AE255" s="43"/>
      <c r="AF255" s="18"/>
      <c r="AG255" s="43"/>
      <c r="AH255" s="43"/>
      <c r="AI255" s="18"/>
      <c r="AJ255" s="43"/>
      <c r="AK255" s="43"/>
      <c r="AL255" s="18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18"/>
      <c r="AZ255" s="18"/>
      <c r="BA255" s="18"/>
      <c r="BB255" s="18"/>
      <c r="BC255" s="18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</row>
    <row r="256" spans="1:143" s="46" customFormat="1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18"/>
      <c r="U256" s="43"/>
      <c r="V256" s="43"/>
      <c r="W256" s="18"/>
      <c r="X256" s="43"/>
      <c r="Y256" s="43"/>
      <c r="Z256" s="18"/>
      <c r="AA256" s="43"/>
      <c r="AB256" s="43"/>
      <c r="AC256" s="18"/>
      <c r="AD256" s="43"/>
      <c r="AE256" s="43"/>
      <c r="AF256" s="18"/>
      <c r="AG256" s="43"/>
      <c r="AH256" s="43"/>
      <c r="AI256" s="18"/>
      <c r="AJ256" s="43"/>
      <c r="AK256" s="43"/>
      <c r="AL256" s="18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18"/>
      <c r="AZ256" s="18"/>
      <c r="BA256" s="18"/>
      <c r="BB256" s="18"/>
      <c r="BC256" s="18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</row>
    <row r="257" spans="1:143" s="46" customFormat="1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18"/>
      <c r="U257" s="43"/>
      <c r="V257" s="43"/>
      <c r="W257" s="18"/>
      <c r="X257" s="43"/>
      <c r="Y257" s="43"/>
      <c r="Z257" s="18"/>
      <c r="AA257" s="43"/>
      <c r="AB257" s="43"/>
      <c r="AC257" s="18"/>
      <c r="AD257" s="43"/>
      <c r="AE257" s="43"/>
      <c r="AF257" s="18"/>
      <c r="AG257" s="43"/>
      <c r="AH257" s="43"/>
      <c r="AI257" s="18"/>
      <c r="AJ257" s="43"/>
      <c r="AK257" s="43"/>
      <c r="AL257" s="18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18"/>
      <c r="AZ257" s="18"/>
      <c r="BA257" s="18"/>
      <c r="BB257" s="18"/>
      <c r="BC257" s="18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</row>
    <row r="258" spans="1:143" s="46" customFormat="1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18"/>
      <c r="U258" s="43"/>
      <c r="V258" s="43"/>
      <c r="W258" s="18"/>
      <c r="X258" s="43"/>
      <c r="Y258" s="43"/>
      <c r="Z258" s="18"/>
      <c r="AA258" s="43"/>
      <c r="AB258" s="43"/>
      <c r="AC258" s="18"/>
      <c r="AD258" s="43"/>
      <c r="AE258" s="43"/>
      <c r="AF258" s="18"/>
      <c r="AG258" s="43"/>
      <c r="AH258" s="43"/>
      <c r="AI258" s="18"/>
      <c r="AJ258" s="43"/>
      <c r="AK258" s="43"/>
      <c r="AL258" s="18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18"/>
      <c r="AZ258" s="18"/>
      <c r="BA258" s="18"/>
      <c r="BB258" s="18"/>
      <c r="BC258" s="18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5"/>
      <c r="CU258" s="45"/>
      <c r="CV258" s="45"/>
      <c r="CW258" s="43"/>
      <c r="CX258" s="43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</row>
    <row r="259" spans="1:147" s="46" customFormat="1" ht="13.5" customHeight="1">
      <c r="A259" s="43"/>
      <c r="B259" s="322"/>
      <c r="C259" s="322"/>
      <c r="D259" s="322"/>
      <c r="E259" s="322"/>
      <c r="F259" s="322"/>
      <c r="G259" s="322"/>
      <c r="H259" s="322"/>
      <c r="I259" s="322"/>
      <c r="J259" s="322"/>
      <c r="K259" s="322"/>
      <c r="L259" s="322"/>
      <c r="M259" s="322"/>
      <c r="N259" s="322"/>
      <c r="O259" s="322"/>
      <c r="P259" s="107"/>
      <c r="Q259" s="113"/>
      <c r="R259" s="113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105"/>
      <c r="AF259" s="105"/>
      <c r="AG259" s="94"/>
      <c r="AH259" s="105"/>
      <c r="AI259" s="105"/>
      <c r="AJ259" s="94"/>
      <c r="AK259" s="105"/>
      <c r="AL259" s="105"/>
      <c r="AM259" s="94"/>
      <c r="AN259" s="104"/>
      <c r="AO259" s="104"/>
      <c r="AP259" s="105"/>
      <c r="AQ259" s="105"/>
      <c r="AR259" s="105"/>
      <c r="AS259" s="105"/>
      <c r="AT259" s="43"/>
      <c r="AU259" s="43"/>
      <c r="AV259" s="43"/>
      <c r="AW259" s="43"/>
      <c r="AX259" s="43"/>
      <c r="AY259" s="43"/>
      <c r="AZ259" s="18"/>
      <c r="BA259" s="18"/>
      <c r="BB259" s="18"/>
      <c r="BC259" s="18"/>
      <c r="BD259" s="18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</row>
    <row r="260" spans="1:143" s="46" customFormat="1" ht="13.5" customHeight="1">
      <c r="A260" s="43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105"/>
      <c r="P260" s="94"/>
      <c r="Q260" s="105"/>
      <c r="R260" s="94"/>
      <c r="S260" s="94"/>
      <c r="T260" s="94"/>
      <c r="U260" s="94"/>
      <c r="V260" s="94"/>
      <c r="W260" s="94"/>
      <c r="X260" s="103"/>
      <c r="Y260" s="94"/>
      <c r="Z260" s="94"/>
      <c r="AA260" s="94"/>
      <c r="AB260" s="94"/>
      <c r="AC260" s="94"/>
      <c r="AD260" s="105"/>
      <c r="AE260" s="105"/>
      <c r="AF260" s="94"/>
      <c r="AG260" s="105"/>
      <c r="AH260" s="105"/>
      <c r="AI260" s="94"/>
      <c r="AJ260" s="105"/>
      <c r="AK260" s="105"/>
      <c r="AL260" s="94"/>
      <c r="AM260" s="104"/>
      <c r="AN260" s="104"/>
      <c r="AO260" s="105"/>
      <c r="AP260" s="105"/>
      <c r="AQ260" s="105"/>
      <c r="AR260" s="105"/>
      <c r="AS260" s="105"/>
      <c r="AT260" s="43"/>
      <c r="AU260" s="43"/>
      <c r="AV260" s="43"/>
      <c r="AW260" s="43"/>
      <c r="AX260" s="43"/>
      <c r="AY260" s="18"/>
      <c r="AZ260" s="18"/>
      <c r="BA260" s="18"/>
      <c r="BB260" s="18"/>
      <c r="BC260" s="18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</row>
    <row r="261" spans="1:143" s="46" customFormat="1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18"/>
      <c r="U261" s="43"/>
      <c r="V261" s="43"/>
      <c r="W261" s="18"/>
      <c r="X261" s="43"/>
      <c r="Y261" s="43"/>
      <c r="Z261" s="18"/>
      <c r="AA261" s="43"/>
      <c r="AB261" s="43"/>
      <c r="AC261" s="18"/>
      <c r="AD261" s="43"/>
      <c r="AE261" s="43"/>
      <c r="AF261" s="18"/>
      <c r="AG261" s="43"/>
      <c r="AH261" s="43"/>
      <c r="AI261" s="18"/>
      <c r="AJ261" s="43"/>
      <c r="AK261" s="43"/>
      <c r="AL261" s="18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18"/>
      <c r="AZ261" s="18"/>
      <c r="BA261" s="18"/>
      <c r="BB261" s="18"/>
      <c r="BC261" s="18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</row>
    <row r="262" spans="1:143" s="46" customFormat="1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18"/>
      <c r="U262" s="43"/>
      <c r="V262" s="43"/>
      <c r="W262" s="18"/>
      <c r="X262" s="43"/>
      <c r="Y262" s="43"/>
      <c r="Z262" s="18"/>
      <c r="AA262" s="43"/>
      <c r="AB262" s="43"/>
      <c r="AC262" s="18"/>
      <c r="AD262" s="43"/>
      <c r="AE262" s="43"/>
      <c r="AF262" s="18"/>
      <c r="AG262" s="43"/>
      <c r="AH262" s="43"/>
      <c r="AI262" s="18"/>
      <c r="AJ262" s="43"/>
      <c r="AK262" s="43"/>
      <c r="AL262" s="18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18"/>
      <c r="AZ262" s="18"/>
      <c r="BA262" s="18"/>
      <c r="BB262" s="18"/>
      <c r="BC262" s="18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</row>
    <row r="263" spans="1:143" s="46" customFormat="1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18"/>
      <c r="U263" s="43"/>
      <c r="V263" s="43"/>
      <c r="W263" s="18"/>
      <c r="X263" s="43"/>
      <c r="Y263" s="43"/>
      <c r="Z263" s="18"/>
      <c r="AA263" s="43"/>
      <c r="AB263" s="43"/>
      <c r="AC263" s="18"/>
      <c r="AD263" s="43"/>
      <c r="AE263" s="43"/>
      <c r="AF263" s="18"/>
      <c r="AG263" s="43"/>
      <c r="AH263" s="43"/>
      <c r="AI263" s="18"/>
      <c r="AJ263" s="43"/>
      <c r="AK263" s="43"/>
      <c r="AL263" s="18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18"/>
      <c r="AZ263" s="18"/>
      <c r="BA263" s="18"/>
      <c r="BB263" s="18"/>
      <c r="BC263" s="18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</row>
    <row r="264" spans="1:143" s="46" customFormat="1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18"/>
      <c r="U264" s="43"/>
      <c r="V264" s="43"/>
      <c r="W264" s="18"/>
      <c r="X264" s="43"/>
      <c r="Y264" s="43"/>
      <c r="Z264" s="18"/>
      <c r="AA264" s="43"/>
      <c r="AB264" s="43"/>
      <c r="AC264" s="18"/>
      <c r="AD264" s="43"/>
      <c r="AE264" s="43"/>
      <c r="AF264" s="18"/>
      <c r="AG264" s="43"/>
      <c r="AH264" s="43"/>
      <c r="AI264" s="18"/>
      <c r="AJ264" s="43"/>
      <c r="AK264" s="43"/>
      <c r="AL264" s="18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18"/>
      <c r="AZ264" s="18"/>
      <c r="BA264" s="18"/>
      <c r="BB264" s="18"/>
      <c r="BC264" s="18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</row>
    <row r="265" spans="1:143" s="46" customFormat="1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18"/>
      <c r="U265" s="43"/>
      <c r="V265" s="43"/>
      <c r="W265" s="18"/>
      <c r="X265" s="43"/>
      <c r="Y265" s="43"/>
      <c r="Z265" s="18"/>
      <c r="AA265" s="43"/>
      <c r="AB265" s="43"/>
      <c r="AC265" s="18"/>
      <c r="AD265" s="43"/>
      <c r="AE265" s="43"/>
      <c r="AF265" s="18"/>
      <c r="AG265" s="43"/>
      <c r="AH265" s="43"/>
      <c r="AI265" s="18"/>
      <c r="AJ265" s="43"/>
      <c r="AK265" s="43"/>
      <c r="AL265" s="18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18"/>
      <c r="AZ265" s="18"/>
      <c r="BA265" s="18"/>
      <c r="BB265" s="18"/>
      <c r="BC265" s="18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</row>
    <row r="266" spans="1:143" s="46" customFormat="1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18"/>
      <c r="U266" s="43"/>
      <c r="V266" s="43"/>
      <c r="W266" s="18"/>
      <c r="X266" s="43"/>
      <c r="Y266" s="43"/>
      <c r="Z266" s="18"/>
      <c r="AA266" s="43"/>
      <c r="AB266" s="43"/>
      <c r="AC266" s="18"/>
      <c r="AD266" s="43"/>
      <c r="AE266" s="43"/>
      <c r="AF266" s="18"/>
      <c r="AG266" s="43"/>
      <c r="AH266" s="43"/>
      <c r="AI266" s="18"/>
      <c r="AJ266" s="43"/>
      <c r="AK266" s="43"/>
      <c r="AL266" s="18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18"/>
      <c r="AZ266" s="18"/>
      <c r="BA266" s="18"/>
      <c r="BB266" s="18"/>
      <c r="BC266" s="18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</row>
    <row r="267" spans="1:143" s="46" customFormat="1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18"/>
      <c r="U267" s="43"/>
      <c r="V267" s="43"/>
      <c r="W267" s="18"/>
      <c r="X267" s="43"/>
      <c r="Y267" s="43"/>
      <c r="Z267" s="18"/>
      <c r="AA267" s="43"/>
      <c r="AB267" s="43"/>
      <c r="AC267" s="18"/>
      <c r="AD267" s="43"/>
      <c r="AE267" s="43"/>
      <c r="AF267" s="18"/>
      <c r="AG267" s="43"/>
      <c r="AH267" s="43"/>
      <c r="AI267" s="18"/>
      <c r="AJ267" s="43"/>
      <c r="AK267" s="43"/>
      <c r="AL267" s="18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18"/>
      <c r="AZ267" s="18"/>
      <c r="BA267" s="18"/>
      <c r="BB267" s="18"/>
      <c r="BC267" s="18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</row>
    <row r="268" spans="1:143" s="46" customFormat="1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18"/>
      <c r="U268" s="43"/>
      <c r="V268" s="43"/>
      <c r="W268" s="18"/>
      <c r="X268" s="43"/>
      <c r="Y268" s="43"/>
      <c r="Z268" s="18"/>
      <c r="AA268" s="43"/>
      <c r="AB268" s="43"/>
      <c r="AC268" s="18"/>
      <c r="AD268" s="43"/>
      <c r="AE268" s="43"/>
      <c r="AF268" s="18"/>
      <c r="AG268" s="43"/>
      <c r="AH268" s="43"/>
      <c r="AI268" s="18"/>
      <c r="AJ268" s="43"/>
      <c r="AK268" s="43"/>
      <c r="AL268" s="18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18"/>
      <c r="AZ268" s="18"/>
      <c r="BA268" s="18"/>
      <c r="BB268" s="18"/>
      <c r="BC268" s="18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</row>
    <row r="269" spans="1:143" s="46" customFormat="1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18"/>
      <c r="U269" s="43"/>
      <c r="V269" s="43"/>
      <c r="W269" s="18"/>
      <c r="X269" s="43"/>
      <c r="Y269" s="43"/>
      <c r="Z269" s="18"/>
      <c r="AA269" s="43"/>
      <c r="AB269" s="43"/>
      <c r="AC269" s="18"/>
      <c r="AD269" s="43"/>
      <c r="AE269" s="43"/>
      <c r="AF269" s="18"/>
      <c r="AG269" s="43"/>
      <c r="AH269" s="43"/>
      <c r="AI269" s="18"/>
      <c r="AJ269" s="43"/>
      <c r="AK269" s="43"/>
      <c r="AL269" s="18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18"/>
      <c r="AZ269" s="18"/>
      <c r="BA269" s="18"/>
      <c r="BB269" s="18"/>
      <c r="BC269" s="18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</row>
    <row r="270" spans="1:143" s="46" customFormat="1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18"/>
      <c r="U270" s="43"/>
      <c r="V270" s="43"/>
      <c r="W270" s="18"/>
      <c r="X270" s="43"/>
      <c r="Y270" s="43"/>
      <c r="Z270" s="18"/>
      <c r="AA270" s="43"/>
      <c r="AB270" s="43"/>
      <c r="AC270" s="18"/>
      <c r="AD270" s="43"/>
      <c r="AE270" s="43"/>
      <c r="AF270" s="18"/>
      <c r="AG270" s="43"/>
      <c r="AH270" s="43"/>
      <c r="AI270" s="18"/>
      <c r="AJ270" s="43"/>
      <c r="AK270" s="43"/>
      <c r="AL270" s="18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18"/>
      <c r="AZ270" s="18"/>
      <c r="BA270" s="18"/>
      <c r="BB270" s="18"/>
      <c r="BC270" s="18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</row>
    <row r="271" spans="1:143" s="46" customFormat="1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18"/>
      <c r="U271" s="43"/>
      <c r="V271" s="43"/>
      <c r="W271" s="18"/>
      <c r="X271" s="43"/>
      <c r="Y271" s="43"/>
      <c r="Z271" s="18"/>
      <c r="AA271" s="43"/>
      <c r="AB271" s="43"/>
      <c r="AC271" s="18"/>
      <c r="AD271" s="43"/>
      <c r="AE271" s="43"/>
      <c r="AF271" s="18"/>
      <c r="AG271" s="43"/>
      <c r="AH271" s="43"/>
      <c r="AI271" s="18"/>
      <c r="AJ271" s="43"/>
      <c r="AK271" s="43"/>
      <c r="AL271" s="18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18"/>
      <c r="AZ271" s="18"/>
      <c r="BA271" s="18"/>
      <c r="BB271" s="18"/>
      <c r="BC271" s="18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</row>
    <row r="272" spans="1:143" s="46" customFormat="1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18"/>
      <c r="U272" s="43"/>
      <c r="V272" s="43"/>
      <c r="W272" s="18"/>
      <c r="X272" s="43"/>
      <c r="Y272" s="43"/>
      <c r="Z272" s="18"/>
      <c r="AA272" s="43"/>
      <c r="AB272" s="43"/>
      <c r="AC272" s="18"/>
      <c r="AD272" s="43"/>
      <c r="AE272" s="43"/>
      <c r="AF272" s="18"/>
      <c r="AG272" s="43"/>
      <c r="AH272" s="43"/>
      <c r="AI272" s="18"/>
      <c r="AJ272" s="43"/>
      <c r="AK272" s="43"/>
      <c r="AL272" s="18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18"/>
      <c r="AZ272" s="18"/>
      <c r="BA272" s="18"/>
      <c r="BB272" s="18"/>
      <c r="BC272" s="18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</row>
    <row r="273" spans="1:143" s="46" customFormat="1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18"/>
      <c r="U273" s="43"/>
      <c r="V273" s="43"/>
      <c r="W273" s="18"/>
      <c r="X273" s="43"/>
      <c r="Y273" s="43"/>
      <c r="Z273" s="18"/>
      <c r="AA273" s="43"/>
      <c r="AB273" s="43"/>
      <c r="AC273" s="18"/>
      <c r="AD273" s="43"/>
      <c r="AE273" s="43"/>
      <c r="AF273" s="18"/>
      <c r="AG273" s="43"/>
      <c r="AH273" s="43"/>
      <c r="AI273" s="18"/>
      <c r="AJ273" s="43"/>
      <c r="AK273" s="43"/>
      <c r="AL273" s="18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18"/>
      <c r="AZ273" s="18"/>
      <c r="BA273" s="18"/>
      <c r="BB273" s="18"/>
      <c r="BC273" s="18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</row>
    <row r="274" spans="1:143" s="46" customFormat="1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18"/>
      <c r="U274" s="43"/>
      <c r="V274" s="43"/>
      <c r="W274" s="18"/>
      <c r="X274" s="43"/>
      <c r="Y274" s="43"/>
      <c r="Z274" s="18"/>
      <c r="AA274" s="43"/>
      <c r="AB274" s="43"/>
      <c r="AC274" s="18"/>
      <c r="AD274" s="43"/>
      <c r="AE274" s="43"/>
      <c r="AF274" s="18"/>
      <c r="AG274" s="43"/>
      <c r="AH274" s="43"/>
      <c r="AI274" s="18"/>
      <c r="AJ274" s="43"/>
      <c r="AK274" s="43"/>
      <c r="AL274" s="18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18"/>
      <c r="AZ274" s="18"/>
      <c r="BA274" s="18"/>
      <c r="BB274" s="18"/>
      <c r="BC274" s="18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</row>
    <row r="275" spans="1:143" s="46" customFormat="1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18"/>
      <c r="U275" s="43"/>
      <c r="V275" s="43"/>
      <c r="W275" s="18"/>
      <c r="X275" s="43"/>
      <c r="Y275" s="43"/>
      <c r="Z275" s="18"/>
      <c r="AA275" s="43"/>
      <c r="AB275" s="43"/>
      <c r="AC275" s="18"/>
      <c r="AD275" s="43"/>
      <c r="AE275" s="43"/>
      <c r="AF275" s="18"/>
      <c r="AG275" s="43"/>
      <c r="AH275" s="43"/>
      <c r="AI275" s="18"/>
      <c r="AJ275" s="43"/>
      <c r="AK275" s="43"/>
      <c r="AL275" s="18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18"/>
      <c r="AZ275" s="18"/>
      <c r="BA275" s="18"/>
      <c r="BB275" s="18"/>
      <c r="BC275" s="18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</row>
    <row r="276" spans="1:143" s="46" customFormat="1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18"/>
      <c r="U276" s="43"/>
      <c r="V276" s="43"/>
      <c r="W276" s="18"/>
      <c r="X276" s="43"/>
      <c r="Y276" s="43"/>
      <c r="Z276" s="18"/>
      <c r="AA276" s="43"/>
      <c r="AB276" s="43"/>
      <c r="AC276" s="18"/>
      <c r="AD276" s="43"/>
      <c r="AE276" s="43"/>
      <c r="AF276" s="18"/>
      <c r="AG276" s="43"/>
      <c r="AH276" s="43"/>
      <c r="AI276" s="18"/>
      <c r="AJ276" s="43"/>
      <c r="AK276" s="43"/>
      <c r="AL276" s="18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18"/>
      <c r="AZ276" s="18"/>
      <c r="BA276" s="18"/>
      <c r="BB276" s="18"/>
      <c r="BC276" s="18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</row>
    <row r="277" spans="1:143" s="46" customFormat="1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18"/>
      <c r="U277" s="43"/>
      <c r="V277" s="43"/>
      <c r="W277" s="18"/>
      <c r="X277" s="43"/>
      <c r="Y277" s="43"/>
      <c r="Z277" s="18"/>
      <c r="AA277" s="43"/>
      <c r="AB277" s="43"/>
      <c r="AC277" s="18"/>
      <c r="AD277" s="43"/>
      <c r="AE277" s="43"/>
      <c r="AF277" s="18"/>
      <c r="AG277" s="43"/>
      <c r="AH277" s="43"/>
      <c r="AI277" s="18"/>
      <c r="AJ277" s="43"/>
      <c r="AK277" s="43"/>
      <c r="AL277" s="18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18"/>
      <c r="AZ277" s="18"/>
      <c r="BA277" s="18"/>
      <c r="BB277" s="18"/>
      <c r="BC277" s="18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</row>
    <row r="278" spans="1:143" s="46" customFormat="1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18"/>
      <c r="U278" s="43"/>
      <c r="V278" s="43"/>
      <c r="W278" s="18"/>
      <c r="X278" s="43"/>
      <c r="Y278" s="43"/>
      <c r="Z278" s="18"/>
      <c r="AA278" s="43"/>
      <c r="AB278" s="43"/>
      <c r="AC278" s="18"/>
      <c r="AD278" s="43"/>
      <c r="AE278" s="43"/>
      <c r="AF278" s="18"/>
      <c r="AG278" s="43"/>
      <c r="AH278" s="43"/>
      <c r="AI278" s="18"/>
      <c r="AJ278" s="43"/>
      <c r="AK278" s="43"/>
      <c r="AL278" s="18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18"/>
      <c r="AZ278" s="18"/>
      <c r="BA278" s="18"/>
      <c r="BB278" s="18"/>
      <c r="BC278" s="18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</row>
    <row r="279" spans="1:143" s="46" customFormat="1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18"/>
      <c r="U279" s="43"/>
      <c r="V279" s="43"/>
      <c r="W279" s="18"/>
      <c r="X279" s="43"/>
      <c r="Y279" s="43"/>
      <c r="Z279" s="18"/>
      <c r="AA279" s="43"/>
      <c r="AB279" s="43"/>
      <c r="AC279" s="18"/>
      <c r="AD279" s="43"/>
      <c r="AE279" s="43"/>
      <c r="AF279" s="18"/>
      <c r="AG279" s="43"/>
      <c r="AH279" s="43"/>
      <c r="AI279" s="18"/>
      <c r="AJ279" s="43"/>
      <c r="AK279" s="43"/>
      <c r="AL279" s="18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18"/>
      <c r="AZ279" s="18"/>
      <c r="BA279" s="18"/>
      <c r="BB279" s="18"/>
      <c r="BC279" s="18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</row>
    <row r="280" spans="1:143" s="46" customFormat="1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18"/>
      <c r="U280" s="43"/>
      <c r="V280" s="43"/>
      <c r="W280" s="18"/>
      <c r="X280" s="43"/>
      <c r="Y280" s="43"/>
      <c r="Z280" s="18"/>
      <c r="AA280" s="43"/>
      <c r="AB280" s="43"/>
      <c r="AC280" s="18"/>
      <c r="AD280" s="43"/>
      <c r="AE280" s="43"/>
      <c r="AF280" s="18"/>
      <c r="AG280" s="43"/>
      <c r="AH280" s="43"/>
      <c r="AI280" s="18"/>
      <c r="AJ280" s="43"/>
      <c r="AK280" s="43"/>
      <c r="AL280" s="18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18"/>
      <c r="AZ280" s="18"/>
      <c r="BA280" s="18"/>
      <c r="BB280" s="18"/>
      <c r="BC280" s="18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</row>
    <row r="281" spans="1:143" s="46" customFormat="1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18"/>
      <c r="U281" s="43"/>
      <c r="V281" s="43"/>
      <c r="W281" s="18"/>
      <c r="X281" s="43"/>
      <c r="Y281" s="43"/>
      <c r="Z281" s="18"/>
      <c r="AA281" s="43"/>
      <c r="AB281" s="43"/>
      <c r="AC281" s="18"/>
      <c r="AD281" s="43"/>
      <c r="AE281" s="43"/>
      <c r="AF281" s="18"/>
      <c r="AG281" s="43"/>
      <c r="AH281" s="43"/>
      <c r="AI281" s="18"/>
      <c r="AJ281" s="43"/>
      <c r="AK281" s="43"/>
      <c r="AL281" s="18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18"/>
      <c r="AZ281" s="18"/>
      <c r="BA281" s="18"/>
      <c r="BB281" s="18"/>
      <c r="BC281" s="18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</row>
    <row r="282" spans="1:143" s="46" customFormat="1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18"/>
      <c r="U282" s="43"/>
      <c r="V282" s="43"/>
      <c r="W282" s="18"/>
      <c r="X282" s="43"/>
      <c r="Y282" s="43"/>
      <c r="Z282" s="18"/>
      <c r="AA282" s="43"/>
      <c r="AB282" s="43"/>
      <c r="AC282" s="18"/>
      <c r="AD282" s="43"/>
      <c r="AE282" s="43"/>
      <c r="AF282" s="18"/>
      <c r="AG282" s="43"/>
      <c r="AH282" s="43"/>
      <c r="AI282" s="18"/>
      <c r="AJ282" s="43"/>
      <c r="AK282" s="43"/>
      <c r="AL282" s="18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18"/>
      <c r="AZ282" s="18"/>
      <c r="BA282" s="18"/>
      <c r="BB282" s="18"/>
      <c r="BC282" s="18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</row>
    <row r="283" spans="1:143" s="46" customFormat="1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18"/>
      <c r="U283" s="43"/>
      <c r="V283" s="43"/>
      <c r="W283" s="18"/>
      <c r="X283" s="43"/>
      <c r="Y283" s="43"/>
      <c r="Z283" s="18"/>
      <c r="AA283" s="43"/>
      <c r="AB283" s="43"/>
      <c r="AC283" s="18"/>
      <c r="AD283" s="43"/>
      <c r="AE283" s="43"/>
      <c r="AF283" s="18"/>
      <c r="AG283" s="43"/>
      <c r="AH283" s="43"/>
      <c r="AI283" s="18"/>
      <c r="AJ283" s="43"/>
      <c r="AK283" s="43"/>
      <c r="AL283" s="18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18"/>
      <c r="AZ283" s="18"/>
      <c r="BA283" s="18"/>
      <c r="BB283" s="18"/>
      <c r="BC283" s="18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</row>
    <row r="284" spans="1:143" s="46" customFormat="1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18"/>
      <c r="U284" s="43"/>
      <c r="V284" s="43"/>
      <c r="W284" s="18"/>
      <c r="X284" s="43"/>
      <c r="Y284" s="43"/>
      <c r="Z284" s="18"/>
      <c r="AA284" s="43"/>
      <c r="AB284" s="43"/>
      <c r="AC284" s="18"/>
      <c r="AD284" s="43"/>
      <c r="AE284" s="43"/>
      <c r="AF284" s="18"/>
      <c r="AG284" s="43"/>
      <c r="AH284" s="43"/>
      <c r="AI284" s="18"/>
      <c r="AJ284" s="43"/>
      <c r="AK284" s="43"/>
      <c r="AL284" s="18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18"/>
      <c r="AZ284" s="18"/>
      <c r="BA284" s="18"/>
      <c r="BB284" s="18"/>
      <c r="BC284" s="18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</row>
    <row r="285" spans="1:143" s="46" customFormat="1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18"/>
      <c r="U285" s="43"/>
      <c r="V285" s="43"/>
      <c r="W285" s="18"/>
      <c r="X285" s="43"/>
      <c r="Y285" s="43"/>
      <c r="Z285" s="18"/>
      <c r="AA285" s="43"/>
      <c r="AB285" s="43"/>
      <c r="AC285" s="18"/>
      <c r="AD285" s="43"/>
      <c r="AE285" s="43"/>
      <c r="AF285" s="18"/>
      <c r="AG285" s="43"/>
      <c r="AH285" s="43"/>
      <c r="AI285" s="18"/>
      <c r="AJ285" s="43"/>
      <c r="AK285" s="43"/>
      <c r="AL285" s="18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18"/>
      <c r="AZ285" s="18"/>
      <c r="BA285" s="18"/>
      <c r="BB285" s="18"/>
      <c r="BC285" s="18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</row>
    <row r="286" spans="1:143" s="46" customFormat="1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18"/>
      <c r="U286" s="43"/>
      <c r="V286" s="43"/>
      <c r="W286" s="18"/>
      <c r="X286" s="43"/>
      <c r="Y286" s="43"/>
      <c r="Z286" s="18"/>
      <c r="AA286" s="43"/>
      <c r="AB286" s="43"/>
      <c r="AC286" s="18"/>
      <c r="AD286" s="43"/>
      <c r="AE286" s="43"/>
      <c r="AF286" s="18"/>
      <c r="AG286" s="43"/>
      <c r="AH286" s="43"/>
      <c r="AI286" s="18"/>
      <c r="AJ286" s="43"/>
      <c r="AK286" s="43"/>
      <c r="AL286" s="18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18"/>
      <c r="AZ286" s="18"/>
      <c r="BA286" s="18"/>
      <c r="BB286" s="18"/>
      <c r="BC286" s="18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</row>
    <row r="287" spans="1:143" s="46" customFormat="1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18"/>
      <c r="U287" s="43"/>
      <c r="V287" s="43"/>
      <c r="W287" s="18"/>
      <c r="X287" s="43"/>
      <c r="Y287" s="43"/>
      <c r="Z287" s="18"/>
      <c r="AA287" s="43"/>
      <c r="AB287" s="43"/>
      <c r="AC287" s="18"/>
      <c r="AD287" s="43"/>
      <c r="AE287" s="43"/>
      <c r="AF287" s="18"/>
      <c r="AG287" s="43"/>
      <c r="AH287" s="43"/>
      <c r="AI287" s="18"/>
      <c r="AJ287" s="43"/>
      <c r="AK287" s="43"/>
      <c r="AL287" s="18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18"/>
      <c r="AZ287" s="18"/>
      <c r="BA287" s="18"/>
      <c r="BB287" s="18"/>
      <c r="BC287" s="18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</row>
    <row r="288" spans="1:143" s="46" customFormat="1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18"/>
      <c r="U288" s="43"/>
      <c r="V288" s="43"/>
      <c r="W288" s="18"/>
      <c r="X288" s="43"/>
      <c r="Y288" s="43"/>
      <c r="Z288" s="18"/>
      <c r="AA288" s="43"/>
      <c r="AB288" s="43"/>
      <c r="AC288" s="18"/>
      <c r="AD288" s="43"/>
      <c r="AE288" s="43"/>
      <c r="AF288" s="18"/>
      <c r="AG288" s="43"/>
      <c r="AH288" s="43"/>
      <c r="AI288" s="18"/>
      <c r="AJ288" s="43"/>
      <c r="AK288" s="43"/>
      <c r="AL288" s="18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18"/>
      <c r="AZ288" s="18"/>
      <c r="BA288" s="18"/>
      <c r="BB288" s="18"/>
      <c r="BC288" s="18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</row>
    <row r="289" spans="1:143" s="46" customFormat="1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18"/>
      <c r="U289" s="43"/>
      <c r="V289" s="43"/>
      <c r="W289" s="18"/>
      <c r="X289" s="43"/>
      <c r="Y289" s="43"/>
      <c r="Z289" s="18"/>
      <c r="AA289" s="43"/>
      <c r="AB289" s="43"/>
      <c r="AC289" s="18"/>
      <c r="AD289" s="43"/>
      <c r="AE289" s="43"/>
      <c r="AF289" s="18"/>
      <c r="AG289" s="43"/>
      <c r="AH289" s="43"/>
      <c r="AI289" s="18"/>
      <c r="AJ289" s="43"/>
      <c r="AK289" s="43"/>
      <c r="AL289" s="18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18"/>
      <c r="AZ289" s="18"/>
      <c r="BA289" s="18"/>
      <c r="BB289" s="18"/>
      <c r="BC289" s="18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</row>
    <row r="290" spans="1:143" s="46" customFormat="1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18"/>
      <c r="U290" s="43"/>
      <c r="V290" s="43"/>
      <c r="W290" s="18"/>
      <c r="X290" s="43"/>
      <c r="Y290" s="43"/>
      <c r="Z290" s="18"/>
      <c r="AA290" s="43"/>
      <c r="AB290" s="43"/>
      <c r="AC290" s="18"/>
      <c r="AD290" s="43"/>
      <c r="AE290" s="43"/>
      <c r="AF290" s="18"/>
      <c r="AG290" s="43"/>
      <c r="AH290" s="43"/>
      <c r="AI290" s="18"/>
      <c r="AJ290" s="43"/>
      <c r="AK290" s="43"/>
      <c r="AL290" s="18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18"/>
      <c r="AZ290" s="18"/>
      <c r="BA290" s="18"/>
      <c r="BB290" s="18"/>
      <c r="BC290" s="18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</row>
    <row r="291" spans="1:143" s="46" customFormat="1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18"/>
      <c r="U291" s="43"/>
      <c r="V291" s="43"/>
      <c r="W291" s="18"/>
      <c r="X291" s="43"/>
      <c r="Y291" s="43"/>
      <c r="Z291" s="18"/>
      <c r="AA291" s="43"/>
      <c r="AB291" s="43"/>
      <c r="AC291" s="18"/>
      <c r="AD291" s="43"/>
      <c r="AE291" s="43"/>
      <c r="AF291" s="18"/>
      <c r="AG291" s="43"/>
      <c r="AH291" s="43"/>
      <c r="AI291" s="18"/>
      <c r="AJ291" s="43"/>
      <c r="AK291" s="43"/>
      <c r="AL291" s="18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18"/>
      <c r="AZ291" s="18"/>
      <c r="BA291" s="18"/>
      <c r="BB291" s="18"/>
      <c r="BC291" s="18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</row>
    <row r="292" spans="1:143" s="46" customFormat="1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18"/>
      <c r="U292" s="43"/>
      <c r="V292" s="43"/>
      <c r="W292" s="18"/>
      <c r="X292" s="43"/>
      <c r="Y292" s="43"/>
      <c r="Z292" s="18"/>
      <c r="AA292" s="43"/>
      <c r="AB292" s="43"/>
      <c r="AC292" s="18"/>
      <c r="AD292" s="43"/>
      <c r="AE292" s="43"/>
      <c r="AF292" s="18"/>
      <c r="AG292" s="43"/>
      <c r="AH292" s="43"/>
      <c r="AI292" s="18"/>
      <c r="AJ292" s="43"/>
      <c r="AK292" s="43"/>
      <c r="AL292" s="18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18"/>
      <c r="AZ292" s="18"/>
      <c r="BA292" s="18"/>
      <c r="BB292" s="18"/>
      <c r="BC292" s="18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</row>
    <row r="293" spans="1:143" s="46" customFormat="1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18"/>
      <c r="U293" s="43"/>
      <c r="V293" s="43"/>
      <c r="W293" s="18"/>
      <c r="X293" s="43"/>
      <c r="Y293" s="43"/>
      <c r="Z293" s="18"/>
      <c r="AA293" s="43"/>
      <c r="AB293" s="43"/>
      <c r="AC293" s="18"/>
      <c r="AD293" s="43"/>
      <c r="AE293" s="43"/>
      <c r="AF293" s="18"/>
      <c r="AG293" s="43"/>
      <c r="AH293" s="43"/>
      <c r="AI293" s="18"/>
      <c r="AJ293" s="43"/>
      <c r="AK293" s="43"/>
      <c r="AL293" s="18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18"/>
      <c r="AZ293" s="18"/>
      <c r="BA293" s="18"/>
      <c r="BB293" s="18"/>
      <c r="BC293" s="18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</row>
    <row r="294" spans="1:143" s="46" customFormat="1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18"/>
      <c r="U294" s="43"/>
      <c r="V294" s="43"/>
      <c r="W294" s="18"/>
      <c r="X294" s="43"/>
      <c r="Y294" s="43"/>
      <c r="Z294" s="18"/>
      <c r="AA294" s="43"/>
      <c r="AB294" s="43"/>
      <c r="AC294" s="18"/>
      <c r="AD294" s="43"/>
      <c r="AE294" s="43"/>
      <c r="AF294" s="18"/>
      <c r="AG294" s="43"/>
      <c r="AH294" s="43"/>
      <c r="AI294" s="18"/>
      <c r="AJ294" s="43"/>
      <c r="AK294" s="43"/>
      <c r="AL294" s="18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18"/>
      <c r="AZ294" s="18"/>
      <c r="BA294" s="18"/>
      <c r="BB294" s="18"/>
      <c r="BC294" s="18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</row>
    <row r="295" spans="1:143" s="46" customFormat="1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18"/>
      <c r="U295" s="43"/>
      <c r="V295" s="43"/>
      <c r="W295" s="18"/>
      <c r="X295" s="43"/>
      <c r="Y295" s="43"/>
      <c r="Z295" s="18"/>
      <c r="AA295" s="43"/>
      <c r="AB295" s="43"/>
      <c r="AC295" s="18"/>
      <c r="AD295" s="43"/>
      <c r="AE295" s="43"/>
      <c r="AF295" s="18"/>
      <c r="AG295" s="43"/>
      <c r="AH295" s="43"/>
      <c r="AI295" s="18"/>
      <c r="AJ295" s="43"/>
      <c r="AK295" s="43"/>
      <c r="AL295" s="18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18"/>
      <c r="AZ295" s="18"/>
      <c r="BA295" s="18"/>
      <c r="BB295" s="18"/>
      <c r="BC295" s="18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</row>
    <row r="296" spans="1:143" s="46" customFormat="1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18"/>
      <c r="U296" s="43"/>
      <c r="V296" s="43"/>
      <c r="W296" s="18"/>
      <c r="X296" s="43"/>
      <c r="Y296" s="43"/>
      <c r="Z296" s="18"/>
      <c r="AA296" s="43"/>
      <c r="AB296" s="43"/>
      <c r="AC296" s="18"/>
      <c r="AD296" s="43"/>
      <c r="AE296" s="43"/>
      <c r="AF296" s="18"/>
      <c r="AG296" s="43"/>
      <c r="AH296" s="43"/>
      <c r="AI296" s="18"/>
      <c r="AJ296" s="43"/>
      <c r="AK296" s="43"/>
      <c r="AL296" s="18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18"/>
      <c r="AZ296" s="18"/>
      <c r="BA296" s="18"/>
      <c r="BB296" s="18"/>
      <c r="BC296" s="18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5"/>
      <c r="CU296" s="45"/>
      <c r="CV296" s="45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</row>
  </sheetData>
  <mergeCells count="40">
    <mergeCell ref="R2:S5"/>
    <mergeCell ref="U2:V5"/>
    <mergeCell ref="X2:Y5"/>
    <mergeCell ref="AA2:AB5"/>
    <mergeCell ref="AD2:AE5"/>
    <mergeCell ref="AG2:AH5"/>
    <mergeCell ref="AJ2:AK5"/>
    <mergeCell ref="AM2:AN5"/>
    <mergeCell ref="AP2:AQ5"/>
    <mergeCell ref="AS2:AT5"/>
    <mergeCell ref="AV2:AW5"/>
    <mergeCell ref="AY2:AZ5"/>
    <mergeCell ref="BT2:BU5"/>
    <mergeCell ref="BW2:BX5"/>
    <mergeCell ref="BB2:BC5"/>
    <mergeCell ref="BE2:BF5"/>
    <mergeCell ref="BH2:BI5"/>
    <mergeCell ref="BK2:BL5"/>
    <mergeCell ref="O3:P3"/>
    <mergeCell ref="O4:P4"/>
    <mergeCell ref="CN4:CS4"/>
    <mergeCell ref="B44:J44"/>
    <mergeCell ref="BZ2:CA5"/>
    <mergeCell ref="CC2:CD5"/>
    <mergeCell ref="CF2:CG5"/>
    <mergeCell ref="CJ2:CN2"/>
    <mergeCell ref="BN2:BO5"/>
    <mergeCell ref="BQ2:BR5"/>
    <mergeCell ref="B259:O259"/>
    <mergeCell ref="B56:P56"/>
    <mergeCell ref="B57:P57"/>
    <mergeCell ref="B58:P58"/>
    <mergeCell ref="B59:P59"/>
    <mergeCell ref="O18:P18"/>
    <mergeCell ref="CN18:CS18"/>
    <mergeCell ref="B61:P61"/>
    <mergeCell ref="B45:J45"/>
    <mergeCell ref="B46:J46"/>
    <mergeCell ref="B52:P52"/>
    <mergeCell ref="B55:P55"/>
  </mergeCells>
  <conditionalFormatting sqref="K110:K113">
    <cfRule type="expression" priority="1" dxfId="0" stopIfTrue="1">
      <formula>E110-F110&gt;=5</formula>
    </cfRule>
  </conditionalFormatting>
  <conditionalFormatting sqref="J110:J113">
    <cfRule type="expression" priority="2" dxfId="0" stopIfTrue="1">
      <formula>E110-F110&gt;=5</formula>
    </cfRule>
  </conditionalFormatting>
  <conditionalFormatting sqref="K20:K42 K6:K16">
    <cfRule type="expression" priority="3" dxfId="0" stopIfTrue="1">
      <formula>E6-F6&lt;5</formula>
    </cfRule>
  </conditionalFormatting>
  <conditionalFormatting sqref="P110:P113">
    <cfRule type="expression" priority="4" dxfId="0" stopIfTrue="1">
      <formula>IF(#REF!="-",IF(E110="-",CO110,E110-F110&lt;5),IF(E110="-",#REF!-#REF!&lt;5,#REF!-#REF!+E110-F110&lt;5))</formula>
    </cfRule>
  </conditionalFormatting>
  <conditionalFormatting sqref="P30:P31 P33:P35 P38:P42 P20:P27 P7:P16">
    <cfRule type="expression" priority="5" dxfId="0" stopIfTrue="1">
      <formula>IF(CN7="-",IF(E7="-",CU7,E7-F7&lt;5),IF(E7="-",CN7-CO7&lt;5,CN7-CO7+E7-F7&lt;5))</formula>
    </cfRule>
  </conditionalFormatting>
  <conditionalFormatting sqref="J20:J42 J6:J16">
    <cfRule type="expression" priority="6" dxfId="0" stopIfTrue="1">
      <formula>AND(E6-F6&lt;5,G6&lt;200)</formula>
    </cfRule>
  </conditionalFormatting>
  <printOptions/>
  <pageMargins left="0.75" right="0.75" top="1" bottom="1" header="0.5" footer="0.5"/>
  <pageSetup orientation="portrait" paperSize="9" r:id="rId1"/>
  <ignoredErrors>
    <ignoredError sqref="CS1:HZ5 B44:CL47 CS43:IV65536 CS42:HZ42 A15 IA40:IV42 B42:CL42 A23:A65536 IA15:IV15 CS17:HZ19 B43:Q43 CI43:CL43 A6:A13 A17:CP19 B48:CP65536 CM42:CP47 A1:CP5 IA1:IV13 A20:A22 IA17:IV22 IA23:IV3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I140"/>
  <sheetViews>
    <sheetView showGridLines="0" showRowColHeaders="0" workbookViewId="0" topLeftCell="A1">
      <pane xSplit="23" ySplit="4" topLeftCell="X5" activePane="bottomRight" state="frozen"/>
      <selection pane="topLeft" activeCell="A1" sqref="A1"/>
      <selection pane="topRight" activeCell="X1" sqref="X1"/>
      <selection pane="bottomLeft" activeCell="A5" sqref="A5"/>
      <selection pane="bottomRight" activeCell="A108" sqref="A108"/>
    </sheetView>
  </sheetViews>
  <sheetFormatPr defaultColWidth="9.140625" defaultRowHeight="12" customHeight="1"/>
  <cols>
    <col min="1" max="1" width="1.8515625" style="47" customWidth="1"/>
    <col min="2" max="2" width="23.57421875" style="47" customWidth="1"/>
    <col min="3" max="3" width="5.28125" style="47" customWidth="1"/>
    <col min="4" max="8" width="4.28125" style="47" customWidth="1"/>
    <col min="9" max="9" width="5.28125" style="47" customWidth="1"/>
    <col min="10" max="10" width="4.28125" style="47" customWidth="1"/>
    <col min="11" max="11" width="4.7109375" style="47" customWidth="1"/>
    <col min="12" max="12" width="0.9921875" style="47" customWidth="1"/>
    <col min="13" max="16" width="3.57421875" style="47" customWidth="1"/>
    <col min="17" max="17" width="0.9921875" style="47" customWidth="1"/>
    <col min="18" max="18" width="7.00390625" style="47" customWidth="1"/>
    <col min="19" max="19" width="0.9921875" style="47" customWidth="1"/>
    <col min="20" max="21" width="5.28125" style="47" customWidth="1"/>
    <col min="22" max="22" width="4.140625" style="47" customWidth="1"/>
    <col min="23" max="23" width="0.9921875" style="47" customWidth="1"/>
    <col min="24" max="27" width="3.140625" style="47" customWidth="1"/>
    <col min="28" max="28" width="0.42578125" style="47" customWidth="1"/>
    <col min="29" max="32" width="3.140625" style="47" customWidth="1"/>
    <col min="33" max="33" width="0.42578125" style="47" customWidth="1"/>
    <col min="34" max="37" width="3.140625" style="47" customWidth="1"/>
    <col min="38" max="38" width="0.42578125" style="47" customWidth="1"/>
    <col min="39" max="42" width="3.140625" style="47" customWidth="1"/>
    <col min="43" max="43" width="0.42578125" style="47" customWidth="1"/>
    <col min="44" max="47" width="3.140625" style="47" customWidth="1"/>
    <col min="48" max="48" width="0.42578125" style="47" customWidth="1"/>
    <col min="49" max="52" width="3.140625" style="47" customWidth="1"/>
    <col min="53" max="53" width="0.42578125" style="47" customWidth="1"/>
    <col min="54" max="57" width="3.140625" style="47" customWidth="1"/>
    <col min="58" max="58" width="0.42578125" style="47" customWidth="1"/>
    <col min="59" max="62" width="3.140625" style="47" customWidth="1"/>
    <col min="63" max="63" width="0.42578125" style="47" customWidth="1"/>
    <col min="64" max="67" width="3.140625" style="47" customWidth="1"/>
    <col min="68" max="68" width="0.42578125" style="47" customWidth="1"/>
    <col min="69" max="72" width="3.140625" style="47" customWidth="1"/>
    <col min="73" max="73" width="0.42578125" style="47" customWidth="1"/>
    <col min="74" max="77" width="3.140625" style="47" customWidth="1"/>
    <col min="78" max="78" width="0.42578125" style="47" customWidth="1"/>
    <col min="79" max="82" width="3.140625" style="47" customWidth="1"/>
    <col min="83" max="83" width="0.42578125" style="47" customWidth="1"/>
    <col min="84" max="87" width="3.140625" style="47" customWidth="1"/>
    <col min="88" max="88" width="0.42578125" style="47" customWidth="1"/>
    <col min="89" max="92" width="3.140625" style="47" customWidth="1"/>
    <col min="93" max="93" width="0.42578125" style="47" customWidth="1"/>
    <col min="94" max="97" width="3.140625" style="47" customWidth="1"/>
    <col min="98" max="98" width="0.42578125" style="47" customWidth="1"/>
    <col min="99" max="102" width="3.140625" style="47" customWidth="1"/>
    <col min="103" max="103" width="0.42578125" style="47" customWidth="1"/>
    <col min="104" max="107" width="3.140625" style="47" customWidth="1"/>
    <col min="108" max="108" width="0.42578125" style="47" customWidth="1"/>
    <col min="109" max="112" width="3.140625" style="47" customWidth="1"/>
    <col min="113" max="113" width="0.42578125" style="47" customWidth="1"/>
    <col min="114" max="117" width="3.140625" style="47" customWidth="1"/>
    <col min="118" max="118" width="0.42578125" style="47" customWidth="1"/>
    <col min="119" max="122" width="3.140625" style="47" customWidth="1"/>
    <col min="123" max="123" width="0.42578125" style="47" customWidth="1"/>
    <col min="124" max="127" width="3.140625" style="47" customWidth="1"/>
    <col min="128" max="128" width="0.42578125" style="47" customWidth="1"/>
    <col min="129" max="132" width="3.140625" style="47" customWidth="1"/>
    <col min="133" max="133" width="0.42578125" style="47" customWidth="1"/>
    <col min="134" max="137" width="3.140625" style="47" customWidth="1"/>
    <col min="138" max="138" width="0.42578125" style="47" customWidth="1"/>
    <col min="139" max="142" width="3.140625" style="47" customWidth="1"/>
    <col min="143" max="143" width="0.42578125" style="47" customWidth="1"/>
    <col min="144" max="147" width="3.140625" style="47" customWidth="1"/>
    <col min="148" max="148" width="3.57421875" style="47" customWidth="1"/>
    <col min="149" max="151" width="4.28125" style="47" customWidth="1"/>
    <col min="152" max="152" width="5.28125" style="47" customWidth="1"/>
    <col min="153" max="153" width="4.28125" style="47" customWidth="1"/>
    <col min="154" max="154" width="5.28125" style="47" customWidth="1"/>
    <col min="155" max="157" width="4.28125" style="47" customWidth="1"/>
    <col min="158" max="158" width="5.28125" style="47" customWidth="1"/>
    <col min="159" max="159" width="0.9921875" style="47" customWidth="1"/>
    <col min="160" max="160" width="6.421875" style="47" customWidth="1"/>
    <col min="161" max="16384" width="9.140625" style="47" customWidth="1"/>
  </cols>
  <sheetData>
    <row r="1" spans="1:97" ht="13.5" customHeight="1">
      <c r="A1" s="116"/>
      <c r="R1" s="50"/>
      <c r="U1" s="50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</row>
    <row r="2" spans="1:97" ht="13.5" customHeigh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119"/>
      <c r="T2" s="323" t="s">
        <v>140</v>
      </c>
      <c r="U2" s="353"/>
      <c r="V2" s="354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21"/>
      <c r="AI2" s="121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</row>
    <row r="3" spans="2:179" s="119" customFormat="1" ht="13.5" customHeight="1">
      <c r="B3" s="105"/>
      <c r="C3" s="105"/>
      <c r="D3" s="105"/>
      <c r="E3" s="104"/>
      <c r="F3" s="104"/>
      <c r="G3" s="104"/>
      <c r="H3" s="104"/>
      <c r="I3" s="62" t="s">
        <v>141</v>
      </c>
      <c r="J3" s="62" t="s">
        <v>142</v>
      </c>
      <c r="K3" s="62" t="s">
        <v>143</v>
      </c>
      <c r="L3" s="104"/>
      <c r="M3" s="122" t="s">
        <v>144</v>
      </c>
      <c r="N3" s="123"/>
      <c r="O3" s="123"/>
      <c r="P3" s="124"/>
      <c r="Q3" s="94" t="s">
        <v>95</v>
      </c>
      <c r="R3" s="57" t="s">
        <v>93</v>
      </c>
      <c r="S3" s="104"/>
      <c r="T3" s="325" t="s">
        <v>145</v>
      </c>
      <c r="U3" s="355"/>
      <c r="V3" s="356"/>
      <c r="W3" s="105"/>
      <c r="X3" s="125" t="str">
        <f>Fixtures!C3</f>
        <v>Highgate</v>
      </c>
      <c r="Y3" s="126"/>
      <c r="Z3" s="126"/>
      <c r="AA3" s="127"/>
      <c r="AB3" s="105" t="s">
        <v>95</v>
      </c>
      <c r="AC3" s="125" t="str">
        <f>Fixtures!C4</f>
        <v>Harrow St. Mary's</v>
      </c>
      <c r="AD3" s="126"/>
      <c r="AE3" s="126"/>
      <c r="AF3" s="127"/>
      <c r="AG3" s="105" t="s">
        <v>95</v>
      </c>
      <c r="AH3" s="125" t="str">
        <f>Fixtures!C5</f>
        <v>Hampton Wick</v>
      </c>
      <c r="AI3" s="126"/>
      <c r="AJ3" s="126"/>
      <c r="AK3" s="127"/>
      <c r="AL3" s="94"/>
      <c r="AM3" s="125" t="str">
        <f>Fixtures!C6</f>
        <v>Northwood</v>
      </c>
      <c r="AN3" s="126"/>
      <c r="AO3" s="126"/>
      <c r="AP3" s="127"/>
      <c r="AQ3" s="128"/>
      <c r="AR3" s="125" t="str">
        <f>Fixtures!C7</f>
        <v>Kew</v>
      </c>
      <c r="AS3" s="126"/>
      <c r="AT3" s="126"/>
      <c r="AU3" s="127"/>
      <c r="AV3" s="84" t="s">
        <v>95</v>
      </c>
      <c r="AW3" s="125" t="str">
        <f>Fixtures!C8</f>
        <v>Ealing Three Bridges</v>
      </c>
      <c r="AX3" s="126"/>
      <c r="AY3" s="126"/>
      <c r="AZ3" s="127"/>
      <c r="BA3" s="84" t="s">
        <v>95</v>
      </c>
      <c r="BB3" s="125" t="str">
        <f>Fixtures!C9</f>
        <v>Hampstead</v>
      </c>
      <c r="BC3" s="126"/>
      <c r="BD3" s="126"/>
      <c r="BE3" s="127"/>
      <c r="BF3" s="83"/>
      <c r="BG3" s="125" t="str">
        <f>Fixtures!C10</f>
        <v>Harrow Weald</v>
      </c>
      <c r="BH3" s="126"/>
      <c r="BI3" s="126"/>
      <c r="BJ3" s="127"/>
      <c r="BK3" s="83" t="s">
        <v>95</v>
      </c>
      <c r="BL3" s="125" t="str">
        <f>Fixtures!C11</f>
        <v>British Airways</v>
      </c>
      <c r="BM3" s="126"/>
      <c r="BN3" s="126"/>
      <c r="BO3" s="127"/>
      <c r="BQ3" s="125" t="str">
        <f>Fixtures!C12</f>
        <v>Acton</v>
      </c>
      <c r="BR3" s="126"/>
      <c r="BS3" s="126"/>
      <c r="BT3" s="127"/>
      <c r="BU3" s="129"/>
      <c r="BV3" s="125" t="str">
        <f>Fixtures!C13</f>
        <v>Barnes</v>
      </c>
      <c r="BW3" s="126"/>
      <c r="BX3" s="126"/>
      <c r="BY3" s="127"/>
      <c r="BZ3" s="83"/>
      <c r="CA3" s="125" t="str">
        <f>Fixtures!C14</f>
        <v>Teddington</v>
      </c>
      <c r="CB3" s="126"/>
      <c r="CC3" s="126"/>
      <c r="CD3" s="127"/>
      <c r="CE3" s="83"/>
      <c r="CF3" s="125" t="str">
        <f>Fixtures!C15</f>
        <v>Amersham</v>
      </c>
      <c r="CG3" s="126"/>
      <c r="CH3" s="126"/>
      <c r="CI3" s="127"/>
      <c r="CJ3" s="90"/>
      <c r="CK3" s="125" t="str">
        <f>Fixtures!C16</f>
        <v>Langleybury</v>
      </c>
      <c r="CL3" s="126"/>
      <c r="CM3" s="126"/>
      <c r="CN3" s="127"/>
      <c r="CP3" s="125" t="str">
        <f>Fixtures!C17</f>
        <v>Wembley</v>
      </c>
      <c r="CQ3" s="126"/>
      <c r="CR3" s="126"/>
      <c r="CS3" s="127"/>
      <c r="CT3" s="90" t="s">
        <v>95</v>
      </c>
      <c r="CU3" s="125" t="str">
        <f>Fixtures!C18</f>
        <v>Hornsey</v>
      </c>
      <c r="CV3" s="126"/>
      <c r="CW3" s="126"/>
      <c r="CX3" s="127"/>
      <c r="CY3" s="90" t="s">
        <v>95</v>
      </c>
      <c r="CZ3" s="125" t="str">
        <f>Fixtures!C19</f>
        <v>Nine Bar         (ISIS Trophy) </v>
      </c>
      <c r="DA3" s="126"/>
      <c r="DB3" s="126"/>
      <c r="DC3" s="127"/>
      <c r="DD3" s="90" t="s">
        <v>95</v>
      </c>
      <c r="DE3" s="125" t="str">
        <f>Fixtures!C20</f>
        <v>Nine Bar         (ISIS Trophy)</v>
      </c>
      <c r="DF3" s="126"/>
      <c r="DG3" s="126"/>
      <c r="DH3" s="127"/>
      <c r="DI3" s="90" t="s">
        <v>95</v>
      </c>
      <c r="DJ3" s="125" t="str">
        <f>Fixtures!C21</f>
        <v>Nevill Holt    (ISIS Trophy) Final</v>
      </c>
      <c r="DK3" s="126"/>
      <c r="DL3" s="126"/>
      <c r="DM3" s="127"/>
      <c r="DN3" s="90" t="s">
        <v>95</v>
      </c>
      <c r="DO3" s="125" t="str">
        <f>Fixtures!C22</f>
        <v>Shepperton</v>
      </c>
      <c r="DP3" s="126"/>
      <c r="DQ3" s="126"/>
      <c r="DR3" s="127"/>
      <c r="DS3" s="130" t="s">
        <v>95</v>
      </c>
      <c r="DT3" s="125" t="str">
        <f>Fixtures!C23</f>
        <v>Hillingdon Manor</v>
      </c>
      <c r="DU3" s="126"/>
      <c r="DV3" s="126"/>
      <c r="DW3" s="127"/>
      <c r="DX3" s="130" t="s">
        <v>95</v>
      </c>
      <c r="DY3" s="131" t="s">
        <v>95</v>
      </c>
      <c r="DZ3" s="130"/>
      <c r="EA3" s="130"/>
      <c r="EB3" s="130"/>
      <c r="EC3" s="130"/>
      <c r="ED3" s="131"/>
      <c r="EE3" s="130"/>
      <c r="EF3" s="130"/>
      <c r="EG3" s="130"/>
      <c r="EH3" s="130"/>
      <c r="EI3" s="131"/>
      <c r="EJ3" s="130"/>
      <c r="EK3" s="130"/>
      <c r="EL3" s="130"/>
      <c r="EM3" s="130"/>
      <c r="EN3" s="131"/>
      <c r="EO3" s="130"/>
      <c r="EP3" s="130"/>
      <c r="EQ3" s="130"/>
      <c r="EV3" s="349" t="s">
        <v>146</v>
      </c>
      <c r="EW3" s="347"/>
      <c r="EX3" s="347"/>
      <c r="EY3" s="347"/>
      <c r="EZ3" s="347"/>
      <c r="FA3" s="347"/>
      <c r="FB3" s="348"/>
      <c r="FC3" s="119" t="s">
        <v>95</v>
      </c>
      <c r="FD3" s="58" t="s">
        <v>96</v>
      </c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</row>
    <row r="4" spans="2:179" s="119" customFormat="1" ht="13.5" customHeight="1">
      <c r="B4" s="132" t="s">
        <v>147</v>
      </c>
      <c r="C4" s="61"/>
      <c r="D4" s="61" t="s">
        <v>98</v>
      </c>
      <c r="E4" s="62" t="s">
        <v>148</v>
      </c>
      <c r="F4" s="62" t="s">
        <v>149</v>
      </c>
      <c r="G4" s="62" t="s">
        <v>101</v>
      </c>
      <c r="H4" s="62" t="s">
        <v>150</v>
      </c>
      <c r="I4" s="62" t="s">
        <v>151</v>
      </c>
      <c r="J4" s="62" t="s">
        <v>152</v>
      </c>
      <c r="K4" s="62" t="s">
        <v>103</v>
      </c>
      <c r="L4" s="133"/>
      <c r="M4" s="62" t="s">
        <v>148</v>
      </c>
      <c r="N4" s="62" t="s">
        <v>149</v>
      </c>
      <c r="O4" s="62" t="s">
        <v>153</v>
      </c>
      <c r="P4" s="62" t="s">
        <v>150</v>
      </c>
      <c r="Q4" s="94"/>
      <c r="R4" s="65" t="s">
        <v>104</v>
      </c>
      <c r="S4" s="134"/>
      <c r="T4" s="66" t="s">
        <v>152</v>
      </c>
      <c r="U4" s="135" t="s">
        <v>103</v>
      </c>
      <c r="V4" s="66" t="s">
        <v>105</v>
      </c>
      <c r="W4" s="105"/>
      <c r="X4" s="62" t="s">
        <v>148</v>
      </c>
      <c r="Y4" s="62" t="s">
        <v>149</v>
      </c>
      <c r="Z4" s="62" t="s">
        <v>153</v>
      </c>
      <c r="AA4" s="62" t="s">
        <v>150</v>
      </c>
      <c r="AB4" s="136"/>
      <c r="AC4" s="62" t="s">
        <v>148</v>
      </c>
      <c r="AD4" s="62" t="s">
        <v>149</v>
      </c>
      <c r="AE4" s="62" t="s">
        <v>153</v>
      </c>
      <c r="AF4" s="62" t="s">
        <v>150</v>
      </c>
      <c r="AG4" s="105"/>
      <c r="AH4" s="62" t="s">
        <v>148</v>
      </c>
      <c r="AI4" s="62" t="s">
        <v>149</v>
      </c>
      <c r="AJ4" s="62" t="s">
        <v>153</v>
      </c>
      <c r="AK4" s="62" t="s">
        <v>150</v>
      </c>
      <c r="AL4" s="94"/>
      <c r="AM4" s="62" t="s">
        <v>148</v>
      </c>
      <c r="AN4" s="62" t="s">
        <v>149</v>
      </c>
      <c r="AO4" s="62" t="s">
        <v>153</v>
      </c>
      <c r="AP4" s="62" t="s">
        <v>150</v>
      </c>
      <c r="AQ4" s="94"/>
      <c r="AR4" s="62" t="s">
        <v>148</v>
      </c>
      <c r="AS4" s="62" t="s">
        <v>149</v>
      </c>
      <c r="AT4" s="62" t="s">
        <v>153</v>
      </c>
      <c r="AU4" s="62" t="s">
        <v>150</v>
      </c>
      <c r="AV4" s="94"/>
      <c r="AW4" s="62" t="s">
        <v>148</v>
      </c>
      <c r="AX4" s="62" t="s">
        <v>149</v>
      </c>
      <c r="AY4" s="62" t="s">
        <v>153</v>
      </c>
      <c r="AZ4" s="62" t="s">
        <v>150</v>
      </c>
      <c r="BA4" s="86"/>
      <c r="BB4" s="62" t="s">
        <v>148</v>
      </c>
      <c r="BC4" s="62" t="s">
        <v>149</v>
      </c>
      <c r="BD4" s="62" t="s">
        <v>153</v>
      </c>
      <c r="BE4" s="62" t="s">
        <v>150</v>
      </c>
      <c r="BF4" s="85"/>
      <c r="BG4" s="62" t="s">
        <v>148</v>
      </c>
      <c r="BH4" s="62" t="s">
        <v>149</v>
      </c>
      <c r="BI4" s="62" t="s">
        <v>153</v>
      </c>
      <c r="BJ4" s="62" t="s">
        <v>150</v>
      </c>
      <c r="BK4" s="137"/>
      <c r="BL4" s="62" t="s">
        <v>148</v>
      </c>
      <c r="BM4" s="62" t="s">
        <v>149</v>
      </c>
      <c r="BN4" s="62" t="s">
        <v>153</v>
      </c>
      <c r="BO4" s="62" t="s">
        <v>150</v>
      </c>
      <c r="BP4" s="137"/>
      <c r="BQ4" s="62" t="s">
        <v>148</v>
      </c>
      <c r="BR4" s="62" t="s">
        <v>149</v>
      </c>
      <c r="BS4" s="62" t="s">
        <v>153</v>
      </c>
      <c r="BT4" s="62" t="s">
        <v>150</v>
      </c>
      <c r="BU4" s="137"/>
      <c r="BV4" s="62" t="s">
        <v>148</v>
      </c>
      <c r="BW4" s="62" t="s">
        <v>149</v>
      </c>
      <c r="BX4" s="62" t="s">
        <v>153</v>
      </c>
      <c r="BY4" s="62" t="s">
        <v>150</v>
      </c>
      <c r="BZ4" s="137"/>
      <c r="CA4" s="62" t="s">
        <v>148</v>
      </c>
      <c r="CB4" s="62" t="s">
        <v>149</v>
      </c>
      <c r="CC4" s="62" t="s">
        <v>153</v>
      </c>
      <c r="CD4" s="62" t="s">
        <v>150</v>
      </c>
      <c r="CE4" s="137"/>
      <c r="CF4" s="62" t="s">
        <v>148</v>
      </c>
      <c r="CG4" s="62" t="s">
        <v>149</v>
      </c>
      <c r="CH4" s="62" t="s">
        <v>153</v>
      </c>
      <c r="CI4" s="62" t="s">
        <v>150</v>
      </c>
      <c r="CJ4" s="90"/>
      <c r="CK4" s="62" t="s">
        <v>148</v>
      </c>
      <c r="CL4" s="62" t="s">
        <v>149</v>
      </c>
      <c r="CM4" s="62" t="s">
        <v>153</v>
      </c>
      <c r="CN4" s="62" t="s">
        <v>150</v>
      </c>
      <c r="CO4" s="90"/>
      <c r="CP4" s="62" t="s">
        <v>148</v>
      </c>
      <c r="CQ4" s="62" t="s">
        <v>149</v>
      </c>
      <c r="CR4" s="62" t="s">
        <v>153</v>
      </c>
      <c r="CS4" s="62" t="s">
        <v>150</v>
      </c>
      <c r="CT4" s="90"/>
      <c r="CU4" s="62" t="s">
        <v>148</v>
      </c>
      <c r="CV4" s="62" t="s">
        <v>149</v>
      </c>
      <c r="CW4" s="62" t="s">
        <v>153</v>
      </c>
      <c r="CX4" s="62" t="s">
        <v>150</v>
      </c>
      <c r="CY4" s="90"/>
      <c r="CZ4" s="62" t="s">
        <v>148</v>
      </c>
      <c r="DA4" s="62" t="s">
        <v>149</v>
      </c>
      <c r="DB4" s="62" t="s">
        <v>153</v>
      </c>
      <c r="DC4" s="62" t="s">
        <v>150</v>
      </c>
      <c r="DD4" s="90"/>
      <c r="DE4" s="62" t="s">
        <v>148</v>
      </c>
      <c r="DF4" s="62" t="s">
        <v>149</v>
      </c>
      <c r="DG4" s="62" t="s">
        <v>153</v>
      </c>
      <c r="DH4" s="62" t="s">
        <v>150</v>
      </c>
      <c r="DI4" s="90"/>
      <c r="DJ4" s="62" t="s">
        <v>148</v>
      </c>
      <c r="DK4" s="62" t="s">
        <v>149</v>
      </c>
      <c r="DL4" s="62" t="s">
        <v>153</v>
      </c>
      <c r="DM4" s="62" t="s">
        <v>150</v>
      </c>
      <c r="DN4" s="90"/>
      <c r="DO4" s="62" t="s">
        <v>148</v>
      </c>
      <c r="DP4" s="62" t="s">
        <v>149</v>
      </c>
      <c r="DQ4" s="62" t="s">
        <v>153</v>
      </c>
      <c r="DR4" s="62" t="s">
        <v>150</v>
      </c>
      <c r="DS4" s="90"/>
      <c r="DT4" s="62" t="s">
        <v>148</v>
      </c>
      <c r="DU4" s="62" t="s">
        <v>149</v>
      </c>
      <c r="DV4" s="62" t="s">
        <v>153</v>
      </c>
      <c r="DW4" s="62" t="s">
        <v>150</v>
      </c>
      <c r="DX4" s="139"/>
      <c r="DY4" s="140" t="s">
        <v>148</v>
      </c>
      <c r="DZ4" s="140" t="s">
        <v>149</v>
      </c>
      <c r="EA4" s="140" t="s">
        <v>153</v>
      </c>
      <c r="EB4" s="140" t="s">
        <v>150</v>
      </c>
      <c r="EC4" s="139"/>
      <c r="ED4" s="140" t="s">
        <v>148</v>
      </c>
      <c r="EE4" s="140" t="s">
        <v>149</v>
      </c>
      <c r="EF4" s="140" t="s">
        <v>153</v>
      </c>
      <c r="EG4" s="140" t="s">
        <v>150</v>
      </c>
      <c r="EH4" s="139"/>
      <c r="EI4" s="140" t="s">
        <v>148</v>
      </c>
      <c r="EJ4" s="140" t="s">
        <v>149</v>
      </c>
      <c r="EK4" s="140" t="s">
        <v>153</v>
      </c>
      <c r="EL4" s="140" t="s">
        <v>150</v>
      </c>
      <c r="EM4" s="139"/>
      <c r="EN4" s="140" t="s">
        <v>148</v>
      </c>
      <c r="EO4" s="140" t="s">
        <v>149</v>
      </c>
      <c r="EP4" s="140" t="s">
        <v>153</v>
      </c>
      <c r="EQ4" s="140" t="s">
        <v>150</v>
      </c>
      <c r="EV4" s="62" t="s">
        <v>148</v>
      </c>
      <c r="EW4" s="62" t="s">
        <v>149</v>
      </c>
      <c r="EX4" s="62" t="s">
        <v>153</v>
      </c>
      <c r="EY4" s="62" t="s">
        <v>150</v>
      </c>
      <c r="EZ4" s="62" t="s">
        <v>151</v>
      </c>
      <c r="FA4" s="62" t="s">
        <v>152</v>
      </c>
      <c r="FB4" s="62" t="s">
        <v>103</v>
      </c>
      <c r="FC4" s="119" t="s">
        <v>95</v>
      </c>
      <c r="FD4" s="66" t="s">
        <v>106</v>
      </c>
      <c r="FE4" s="119" t="s">
        <v>95</v>
      </c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</row>
    <row r="5" spans="2:179" s="119" customFormat="1" ht="13.5" customHeight="1">
      <c r="B5" s="26" t="s">
        <v>109</v>
      </c>
      <c r="C5" s="141" t="s">
        <v>110</v>
      </c>
      <c r="D5" s="142">
        <v>10</v>
      </c>
      <c r="E5" s="144">
        <f aca="true" t="shared" si="0" ref="E5:E13">SUM(X5,AC5,AH5,AM5,AW5,AR5,BB5,BG5,BL5,BQ5,BV5,CA5,CF5,CK5,CP5,CU5,CZ5,DE5,DJ5,DO5,DT5,DY5,ED5,EI5,EN5)</f>
        <v>30.333333333333336</v>
      </c>
      <c r="F5" s="143">
        <f aca="true" t="shared" si="1" ref="F5:F13">SUM(Y5,AD5,AI5,AN5,AX5,AS5,BC5,BH5,BM5,BR5,BW5,CB5,CG5,CL5,CQ5,CV5,DA5,DF5,DK5,DP5,DU5,DZ5,EE5,EJ5,EO5)</f>
        <v>4</v>
      </c>
      <c r="G5" s="143">
        <f aca="true" t="shared" si="2" ref="G5:G13">SUM(Z5,AE5,AJ5,AO5,AY5,AT5,BD5,BI5,BN5,BS5,BX5,CC5,CH5,CM5,CR5,CW5,DB5,DG5,DL5,DQ5,DV5,EA5,EF5,EK5,EP5)</f>
        <v>115</v>
      </c>
      <c r="H5" s="143">
        <f aca="true" t="shared" si="3" ref="H5:H13">SUM(AA5,AF5,AK5,AP5,AZ5,AU5,BE5,BJ5,BO5,BT5,BY5,CD5,CI5,CN5,CS5,CX5,DC5,DH5,DM5,DR5,DW5,EB5,EG5,EL5,EQ5)</f>
        <v>11</v>
      </c>
      <c r="I5" s="144">
        <f aca="true" t="shared" si="4" ref="I5:I13">IF(H5=0,"-",E5/H5)</f>
        <v>2.757575757575758</v>
      </c>
      <c r="J5" s="144">
        <f aca="true" t="shared" si="5" ref="J5:J13">IF(E5=0,"-",G5/E5)</f>
        <v>3.791208791208791</v>
      </c>
      <c r="K5" s="145">
        <f aca="true" t="shared" si="6" ref="K5:K13">IF(H5=0,"-",G5/H5)</f>
        <v>10.454545454545455</v>
      </c>
      <c r="L5" s="146"/>
      <c r="M5" s="87">
        <v>4</v>
      </c>
      <c r="N5" s="72">
        <v>0</v>
      </c>
      <c r="O5" s="72">
        <v>13</v>
      </c>
      <c r="P5" s="72">
        <v>3</v>
      </c>
      <c r="Q5" s="94"/>
      <c r="R5" s="147">
        <f aca="true" t="shared" si="7" ref="R5:R13">(H5*20)-(G5/5)</f>
        <v>197</v>
      </c>
      <c r="S5" s="154"/>
      <c r="T5" s="76">
        <f aca="true" t="shared" si="8" ref="T5:T13">IF(EV5="-",G5/E5,(EX5+G5)/(EV5+E5))</f>
        <v>5.0344827586206895</v>
      </c>
      <c r="U5" s="76">
        <f aca="true" t="shared" si="9" ref="U5:U13">IF(EV5="-",IF(H5=0,G5,G5/H5),IF(EY5+H5=0,EX5+G5,(EX5+G5)/(EY5+H5)))</f>
        <v>19.210526315789473</v>
      </c>
      <c r="V5" s="77">
        <f aca="true" t="shared" si="10" ref="V5:V13">IF(EV5="-",IF(E5&lt;30,FD5,((IF(U5&gt;30,1,IF(U5&gt;25,2,IF(U5&gt;20,3,IF(U5&gt;15,4,IF(U5&gt;=0,5,0))))))+(IF(T5&gt;6,1,IF(T5&gt;5.5,2,IF(T5&gt;5,3,IF(T5&gt;4.5,4,IF(T5&gt;=0,5,0)))))))/2),IF(EV5+E5&lt;30,FD5,((IF(U5&gt;30,1,IF(U5&gt;25,2,IF(U5&gt;20,3,IF(U5&gt;15,4,IF(U5&gt;=0,5,0))))))+(IF(T5&gt;6,1,IF(T5&gt;5.5,2,IF(T5&gt;5,3,IF(T5&gt;4.5,4,IF(T5&gt;=0,5,0)))))))/2))</f>
        <v>3.5</v>
      </c>
      <c r="W5" s="105"/>
      <c r="X5" s="87"/>
      <c r="Y5" s="72"/>
      <c r="Z5" s="72"/>
      <c r="AA5" s="72"/>
      <c r="AB5" s="90"/>
      <c r="AC5" s="76">
        <f>3+(1/6)*2</f>
        <v>3.3333333333333335</v>
      </c>
      <c r="AD5" s="72">
        <v>0</v>
      </c>
      <c r="AE5" s="72">
        <v>11</v>
      </c>
      <c r="AF5" s="72">
        <v>1</v>
      </c>
      <c r="AG5" s="150"/>
      <c r="AH5" s="142">
        <v>5</v>
      </c>
      <c r="AI5" s="72">
        <v>3</v>
      </c>
      <c r="AJ5" s="72">
        <v>18</v>
      </c>
      <c r="AK5" s="72">
        <v>2</v>
      </c>
      <c r="AL5" s="85"/>
      <c r="AM5" s="87">
        <v>5</v>
      </c>
      <c r="AN5" s="72">
        <v>0</v>
      </c>
      <c r="AO5" s="72">
        <v>14</v>
      </c>
      <c r="AP5" s="72">
        <v>3</v>
      </c>
      <c r="AQ5" s="85"/>
      <c r="AR5" s="142">
        <v>2</v>
      </c>
      <c r="AS5" s="72">
        <v>0</v>
      </c>
      <c r="AT5" s="72">
        <v>17</v>
      </c>
      <c r="AU5" s="72">
        <v>1</v>
      </c>
      <c r="AV5" s="85"/>
      <c r="AW5" s="87">
        <v>4</v>
      </c>
      <c r="AX5" s="72">
        <v>0</v>
      </c>
      <c r="AY5" s="72">
        <v>13</v>
      </c>
      <c r="AZ5" s="72">
        <v>3</v>
      </c>
      <c r="BA5" s="85"/>
      <c r="BB5" s="142"/>
      <c r="BC5" s="72"/>
      <c r="BD5" s="72"/>
      <c r="BE5" s="72"/>
      <c r="BF5" s="85"/>
      <c r="BG5" s="87"/>
      <c r="BH5" s="72"/>
      <c r="BI5" s="72"/>
      <c r="BJ5" s="72"/>
      <c r="BK5" s="137"/>
      <c r="BL5" s="87"/>
      <c r="BM5" s="72"/>
      <c r="BN5" s="72"/>
      <c r="BO5" s="72"/>
      <c r="BP5" s="137"/>
      <c r="BQ5" s="87"/>
      <c r="BR5" s="72"/>
      <c r="BS5" s="72"/>
      <c r="BT5" s="72"/>
      <c r="BU5" s="137"/>
      <c r="BV5" s="87"/>
      <c r="BW5" s="72"/>
      <c r="BX5" s="72"/>
      <c r="BY5" s="72"/>
      <c r="BZ5" s="137"/>
      <c r="CA5" s="87"/>
      <c r="CB5" s="72"/>
      <c r="CC5" s="72"/>
      <c r="CD5" s="72"/>
      <c r="CE5" s="137"/>
      <c r="CF5" s="87"/>
      <c r="CG5" s="72"/>
      <c r="CH5" s="72"/>
      <c r="CI5" s="72"/>
      <c r="CJ5" s="137"/>
      <c r="CK5" s="87"/>
      <c r="CL5" s="72"/>
      <c r="CM5" s="72"/>
      <c r="CN5" s="72"/>
      <c r="CO5" s="137"/>
      <c r="CP5" s="87"/>
      <c r="CQ5" s="72"/>
      <c r="CR5" s="72"/>
      <c r="CS5" s="143"/>
      <c r="CT5" s="137"/>
      <c r="CU5" s="87">
        <v>6</v>
      </c>
      <c r="CV5" s="72">
        <v>0</v>
      </c>
      <c r="CW5" s="72">
        <v>31</v>
      </c>
      <c r="CX5" s="72">
        <v>1</v>
      </c>
      <c r="CY5" s="90"/>
      <c r="CZ5" s="87"/>
      <c r="DA5" s="72"/>
      <c r="DB5" s="72"/>
      <c r="DC5" s="72"/>
      <c r="DD5" s="90"/>
      <c r="DE5" s="87"/>
      <c r="DF5" s="87"/>
      <c r="DG5" s="87"/>
      <c r="DH5" s="87"/>
      <c r="DI5" s="90"/>
      <c r="DJ5" s="87">
        <v>5</v>
      </c>
      <c r="DK5" s="72">
        <v>1</v>
      </c>
      <c r="DL5" s="72">
        <v>11</v>
      </c>
      <c r="DM5" s="72">
        <v>0</v>
      </c>
      <c r="DN5" s="90"/>
      <c r="DO5" s="87"/>
      <c r="DP5" s="72"/>
      <c r="DQ5" s="72"/>
      <c r="DR5" s="72"/>
      <c r="DS5" s="90"/>
      <c r="DT5" s="87"/>
      <c r="DU5" s="72"/>
      <c r="DV5" s="72"/>
      <c r="DW5" s="72"/>
      <c r="DX5" s="139"/>
      <c r="DY5" s="130"/>
      <c r="DZ5" s="130"/>
      <c r="EA5" s="130"/>
      <c r="EB5" s="130"/>
      <c r="EC5" s="139"/>
      <c r="ED5" s="130"/>
      <c r="EE5" s="130"/>
      <c r="EF5" s="130"/>
      <c r="EG5" s="130"/>
      <c r="EH5" s="139"/>
      <c r="EI5" s="130"/>
      <c r="EJ5" s="130"/>
      <c r="EK5" s="130"/>
      <c r="EL5" s="130"/>
      <c r="EM5" s="139"/>
      <c r="EN5" s="130"/>
      <c r="EO5" s="130"/>
      <c r="EP5" s="130"/>
      <c r="EQ5" s="130"/>
      <c r="EV5" s="76">
        <v>42.166666666666664</v>
      </c>
      <c r="EW5" s="87">
        <v>4</v>
      </c>
      <c r="EX5" s="87">
        <v>250</v>
      </c>
      <c r="EY5" s="87">
        <v>8</v>
      </c>
      <c r="EZ5" s="144">
        <f>IF(OR(EV5="-",EY5=0),"-",EV5/EY5)</f>
        <v>5.270833333333333</v>
      </c>
      <c r="FA5" s="144">
        <f>IF(EV5="-","-",EX5/EV5)</f>
        <v>5.928853754940712</v>
      </c>
      <c r="FB5" s="145">
        <f>IF(OR(EV5="-",EY5=0),EX5,EX5/EY5)</f>
        <v>31.25</v>
      </c>
      <c r="FD5" s="77">
        <v>4</v>
      </c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</row>
    <row r="6" spans="2:179" s="119" customFormat="1" ht="13.5" customHeight="1">
      <c r="B6" s="26" t="s">
        <v>290</v>
      </c>
      <c r="C6" s="141" t="s">
        <v>116</v>
      </c>
      <c r="D6" s="142">
        <v>10</v>
      </c>
      <c r="E6" s="143">
        <f t="shared" si="0"/>
        <v>38</v>
      </c>
      <c r="F6" s="143">
        <f t="shared" si="1"/>
        <v>7</v>
      </c>
      <c r="G6" s="143">
        <f t="shared" si="2"/>
        <v>130</v>
      </c>
      <c r="H6" s="143">
        <f t="shared" si="3"/>
        <v>10</v>
      </c>
      <c r="I6" s="144">
        <f t="shared" si="4"/>
        <v>3.8</v>
      </c>
      <c r="J6" s="144">
        <f t="shared" si="5"/>
        <v>3.4210526315789473</v>
      </c>
      <c r="K6" s="145">
        <f t="shared" si="6"/>
        <v>13</v>
      </c>
      <c r="L6" s="146"/>
      <c r="M6" s="87">
        <v>8</v>
      </c>
      <c r="N6" s="72">
        <v>1</v>
      </c>
      <c r="O6" s="72">
        <v>29</v>
      </c>
      <c r="P6" s="72">
        <v>2</v>
      </c>
      <c r="Q6" s="94"/>
      <c r="R6" s="147">
        <f t="shared" si="7"/>
        <v>174</v>
      </c>
      <c r="S6" s="146"/>
      <c r="T6" s="76">
        <f t="shared" si="8"/>
        <v>3.4210526315789473</v>
      </c>
      <c r="U6" s="76">
        <f t="shared" si="9"/>
        <v>13</v>
      </c>
      <c r="V6" s="77">
        <f t="shared" si="10"/>
        <v>5</v>
      </c>
      <c r="W6" s="105"/>
      <c r="X6" s="87"/>
      <c r="Y6" s="72"/>
      <c r="Z6" s="72"/>
      <c r="AA6" s="72"/>
      <c r="AB6" s="148"/>
      <c r="AC6" s="87"/>
      <c r="AD6" s="72"/>
      <c r="AE6" s="72"/>
      <c r="AF6" s="72"/>
      <c r="AG6" s="149"/>
      <c r="AH6" s="142"/>
      <c r="AI6" s="72"/>
      <c r="AJ6" s="72"/>
      <c r="AK6" s="72"/>
      <c r="AL6" s="85"/>
      <c r="AM6" s="142"/>
      <c r="AN6" s="72"/>
      <c r="AO6" s="72"/>
      <c r="AP6" s="72"/>
      <c r="AQ6" s="85"/>
      <c r="AR6" s="76"/>
      <c r="AS6" s="72"/>
      <c r="AT6" s="72"/>
      <c r="AU6" s="72"/>
      <c r="AV6" s="85"/>
      <c r="AW6" s="87"/>
      <c r="AX6" s="72"/>
      <c r="AY6" s="72"/>
      <c r="AZ6" s="72"/>
      <c r="BA6" s="85"/>
      <c r="BB6" s="76"/>
      <c r="BC6" s="72"/>
      <c r="BD6" s="72"/>
      <c r="BE6" s="72"/>
      <c r="BF6" s="85"/>
      <c r="BG6" s="87"/>
      <c r="BH6" s="72"/>
      <c r="BI6" s="72"/>
      <c r="BJ6" s="72"/>
      <c r="BK6" s="137"/>
      <c r="BL6" s="87">
        <v>4</v>
      </c>
      <c r="BM6" s="72">
        <v>1</v>
      </c>
      <c r="BN6" s="72">
        <v>16</v>
      </c>
      <c r="BO6" s="72">
        <v>1</v>
      </c>
      <c r="BP6" s="137"/>
      <c r="BQ6" s="87">
        <v>4</v>
      </c>
      <c r="BR6" s="72">
        <v>0</v>
      </c>
      <c r="BS6" s="72">
        <v>21</v>
      </c>
      <c r="BT6" s="72">
        <v>1</v>
      </c>
      <c r="BU6" s="137"/>
      <c r="BV6" s="87"/>
      <c r="BW6" s="72"/>
      <c r="BX6" s="72"/>
      <c r="BY6" s="72"/>
      <c r="BZ6" s="137"/>
      <c r="CA6" s="87"/>
      <c r="CB6" s="72"/>
      <c r="CC6" s="72"/>
      <c r="CD6" s="72"/>
      <c r="CE6" s="137"/>
      <c r="CF6" s="87">
        <v>5</v>
      </c>
      <c r="CG6" s="72">
        <v>1</v>
      </c>
      <c r="CH6" s="72">
        <v>26</v>
      </c>
      <c r="CI6" s="72">
        <v>0</v>
      </c>
      <c r="CJ6" s="137"/>
      <c r="CK6" s="87">
        <v>8</v>
      </c>
      <c r="CL6" s="72">
        <v>1</v>
      </c>
      <c r="CM6" s="72">
        <v>29</v>
      </c>
      <c r="CN6" s="72">
        <v>2</v>
      </c>
      <c r="CO6" s="137"/>
      <c r="CP6" s="87"/>
      <c r="CQ6" s="72"/>
      <c r="CR6" s="72"/>
      <c r="CS6" s="143"/>
      <c r="CT6" s="137"/>
      <c r="CU6" s="87"/>
      <c r="CV6" s="72"/>
      <c r="CW6" s="72"/>
      <c r="CX6" s="72"/>
      <c r="CY6" s="148"/>
      <c r="CZ6" s="87">
        <v>4</v>
      </c>
      <c r="DA6" s="72">
        <v>0</v>
      </c>
      <c r="DB6" s="72">
        <v>15</v>
      </c>
      <c r="DC6" s="72">
        <v>1</v>
      </c>
      <c r="DD6" s="148"/>
      <c r="DE6" s="87"/>
      <c r="DF6" s="143"/>
      <c r="DG6" s="143"/>
      <c r="DH6" s="143"/>
      <c r="DI6" s="148"/>
      <c r="DJ6" s="87">
        <v>5</v>
      </c>
      <c r="DK6" s="72">
        <v>2</v>
      </c>
      <c r="DL6" s="72">
        <v>7</v>
      </c>
      <c r="DM6" s="72">
        <v>0</v>
      </c>
      <c r="DN6" s="148"/>
      <c r="DO6" s="87">
        <v>8</v>
      </c>
      <c r="DP6" s="72">
        <v>2</v>
      </c>
      <c r="DQ6" s="72">
        <v>16</v>
      </c>
      <c r="DR6" s="72">
        <v>5</v>
      </c>
      <c r="DS6" s="148"/>
      <c r="DT6" s="87"/>
      <c r="DU6" s="72"/>
      <c r="DV6" s="72"/>
      <c r="DW6" s="72"/>
      <c r="DX6" s="139"/>
      <c r="DY6" s="130"/>
      <c r="DZ6" s="130"/>
      <c r="EA6" s="130"/>
      <c r="EB6" s="130"/>
      <c r="EC6" s="139"/>
      <c r="ED6" s="130"/>
      <c r="EE6" s="130"/>
      <c r="EF6" s="130"/>
      <c r="EG6" s="130"/>
      <c r="EH6" s="139"/>
      <c r="EI6" s="130"/>
      <c r="EJ6" s="130"/>
      <c r="EK6" s="130"/>
      <c r="EL6" s="130"/>
      <c r="EM6" s="139"/>
      <c r="EN6" s="130"/>
      <c r="EO6" s="130"/>
      <c r="EP6" s="130"/>
      <c r="EQ6" s="130"/>
      <c r="EV6" s="76"/>
      <c r="EW6" s="87"/>
      <c r="EX6" s="87"/>
      <c r="EY6" s="87"/>
      <c r="EZ6" s="144"/>
      <c r="FA6" s="144"/>
      <c r="FB6" s="145"/>
      <c r="FC6" s="43"/>
      <c r="FD6" s="77">
        <v>4</v>
      </c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</row>
    <row r="7" spans="2:179" s="119" customFormat="1" ht="13.5" customHeight="1">
      <c r="B7" s="26" t="s">
        <v>124</v>
      </c>
      <c r="C7" s="141" t="s">
        <v>125</v>
      </c>
      <c r="D7" s="142">
        <v>12</v>
      </c>
      <c r="E7" s="143">
        <f t="shared" si="0"/>
        <v>75</v>
      </c>
      <c r="F7" s="143">
        <f t="shared" si="1"/>
        <v>14</v>
      </c>
      <c r="G7" s="143">
        <f t="shared" si="2"/>
        <v>253</v>
      </c>
      <c r="H7" s="143">
        <f t="shared" si="3"/>
        <v>19</v>
      </c>
      <c r="I7" s="144">
        <f t="shared" si="4"/>
        <v>3.9473684210526314</v>
      </c>
      <c r="J7" s="144">
        <f t="shared" si="5"/>
        <v>3.3733333333333335</v>
      </c>
      <c r="K7" s="145">
        <f t="shared" si="6"/>
        <v>13.31578947368421</v>
      </c>
      <c r="L7" s="146"/>
      <c r="M7" s="87">
        <v>6</v>
      </c>
      <c r="N7" s="72">
        <v>1</v>
      </c>
      <c r="O7" s="72">
        <v>22</v>
      </c>
      <c r="P7" s="72">
        <v>3</v>
      </c>
      <c r="Q7" s="94"/>
      <c r="R7" s="147">
        <f t="shared" si="7"/>
        <v>329.4</v>
      </c>
      <c r="S7" s="146"/>
      <c r="T7" s="76">
        <f t="shared" si="8"/>
        <v>3.828358208955224</v>
      </c>
      <c r="U7" s="76">
        <f t="shared" si="9"/>
        <v>19.73076923076923</v>
      </c>
      <c r="V7" s="77">
        <f t="shared" si="10"/>
        <v>4.5</v>
      </c>
      <c r="W7" s="105"/>
      <c r="X7" s="87">
        <v>6</v>
      </c>
      <c r="Y7" s="72">
        <v>2</v>
      </c>
      <c r="Z7" s="72">
        <v>10</v>
      </c>
      <c r="AA7" s="72">
        <v>2</v>
      </c>
      <c r="AB7" s="148"/>
      <c r="AC7" s="87">
        <v>6</v>
      </c>
      <c r="AD7" s="72">
        <v>2</v>
      </c>
      <c r="AE7" s="72">
        <v>25</v>
      </c>
      <c r="AF7" s="72">
        <v>3</v>
      </c>
      <c r="AG7" s="149"/>
      <c r="AH7" s="142">
        <v>8</v>
      </c>
      <c r="AI7" s="72">
        <v>0</v>
      </c>
      <c r="AJ7" s="72">
        <v>31</v>
      </c>
      <c r="AK7" s="72">
        <v>0</v>
      </c>
      <c r="AL7" s="85"/>
      <c r="AM7" s="142">
        <v>8</v>
      </c>
      <c r="AN7" s="72">
        <v>1</v>
      </c>
      <c r="AO7" s="72">
        <v>22</v>
      </c>
      <c r="AP7" s="72">
        <v>1</v>
      </c>
      <c r="AQ7" s="85"/>
      <c r="AR7" s="87">
        <v>6</v>
      </c>
      <c r="AS7" s="72">
        <v>0</v>
      </c>
      <c r="AT7" s="72">
        <v>33</v>
      </c>
      <c r="AU7" s="72">
        <v>2</v>
      </c>
      <c r="AV7" s="85"/>
      <c r="AW7" s="87"/>
      <c r="AX7" s="72"/>
      <c r="AY7" s="72"/>
      <c r="AZ7" s="72"/>
      <c r="BA7" s="85"/>
      <c r="BB7" s="142">
        <v>8</v>
      </c>
      <c r="BC7" s="72">
        <v>2</v>
      </c>
      <c r="BD7" s="72">
        <v>24</v>
      </c>
      <c r="BE7" s="72">
        <v>2</v>
      </c>
      <c r="BF7" s="85"/>
      <c r="BG7" s="87">
        <v>8</v>
      </c>
      <c r="BH7" s="72">
        <v>2</v>
      </c>
      <c r="BI7" s="72">
        <v>10</v>
      </c>
      <c r="BJ7" s="72">
        <v>1</v>
      </c>
      <c r="BK7" s="137"/>
      <c r="BL7" s="87"/>
      <c r="BM7" s="72"/>
      <c r="BN7" s="72"/>
      <c r="BO7" s="72"/>
      <c r="BP7" s="137"/>
      <c r="BQ7" s="87">
        <v>7</v>
      </c>
      <c r="BR7" s="72">
        <v>0</v>
      </c>
      <c r="BS7" s="72">
        <v>36</v>
      </c>
      <c r="BT7" s="72">
        <v>2</v>
      </c>
      <c r="BU7" s="137"/>
      <c r="BV7" s="87"/>
      <c r="BW7" s="72"/>
      <c r="BX7" s="72"/>
      <c r="BY7" s="72"/>
      <c r="BZ7" s="137"/>
      <c r="CA7" s="87"/>
      <c r="CB7" s="72"/>
      <c r="CC7" s="72"/>
      <c r="CD7" s="72"/>
      <c r="CE7" s="137"/>
      <c r="CF7" s="87"/>
      <c r="CG7" s="72"/>
      <c r="CH7" s="72"/>
      <c r="CI7" s="72"/>
      <c r="CJ7" s="137"/>
      <c r="CK7" s="87"/>
      <c r="CL7" s="72"/>
      <c r="CM7" s="72"/>
      <c r="CN7" s="72"/>
      <c r="CO7" s="137"/>
      <c r="CP7" s="87">
        <v>6</v>
      </c>
      <c r="CQ7" s="72">
        <v>1</v>
      </c>
      <c r="CR7" s="72">
        <v>30</v>
      </c>
      <c r="CS7" s="143">
        <v>1</v>
      </c>
      <c r="CT7" s="137"/>
      <c r="CU7" s="142">
        <v>6</v>
      </c>
      <c r="CV7" s="72">
        <v>3</v>
      </c>
      <c r="CW7" s="72">
        <v>10</v>
      </c>
      <c r="CX7" s="72">
        <v>2</v>
      </c>
      <c r="CY7" s="90"/>
      <c r="CZ7" s="87">
        <v>6</v>
      </c>
      <c r="DA7" s="72">
        <v>1</v>
      </c>
      <c r="DB7" s="72">
        <v>22</v>
      </c>
      <c r="DC7" s="72">
        <v>3</v>
      </c>
      <c r="DD7" s="90"/>
      <c r="DE7" s="87"/>
      <c r="DF7" s="87"/>
      <c r="DG7" s="87"/>
      <c r="DH7" s="87"/>
      <c r="DI7" s="90"/>
      <c r="DJ7" s="87"/>
      <c r="DK7" s="72"/>
      <c r="DL7" s="72"/>
      <c r="DM7" s="72"/>
      <c r="DN7" s="90"/>
      <c r="DO7" s="87"/>
      <c r="DP7" s="72"/>
      <c r="DQ7" s="72"/>
      <c r="DR7" s="72"/>
      <c r="DS7" s="148"/>
      <c r="DT7" s="87"/>
      <c r="DU7" s="72"/>
      <c r="DV7" s="72"/>
      <c r="DW7" s="72"/>
      <c r="DX7" s="139"/>
      <c r="DY7" s="130"/>
      <c r="DZ7" s="130"/>
      <c r="EA7" s="130"/>
      <c r="EB7" s="130"/>
      <c r="EC7" s="139"/>
      <c r="ED7" s="130"/>
      <c r="EE7" s="130"/>
      <c r="EF7" s="130"/>
      <c r="EG7" s="130"/>
      <c r="EH7" s="139"/>
      <c r="EI7" s="130"/>
      <c r="EJ7" s="130"/>
      <c r="EK7" s="130"/>
      <c r="EL7" s="130"/>
      <c r="EM7" s="139"/>
      <c r="EN7" s="130"/>
      <c r="EO7" s="130"/>
      <c r="EP7" s="130"/>
      <c r="EQ7" s="130"/>
      <c r="EV7" s="76">
        <v>59</v>
      </c>
      <c r="EW7" s="87">
        <v>5</v>
      </c>
      <c r="EX7" s="87">
        <v>260</v>
      </c>
      <c r="EY7" s="87">
        <v>7</v>
      </c>
      <c r="EZ7" s="144">
        <f aca="true" t="shared" si="11" ref="EZ7:EZ13">IF(OR(EV7="-",EY7=0),"-",EV7/EY7)</f>
        <v>8.428571428571429</v>
      </c>
      <c r="FA7" s="144">
        <f aca="true" t="shared" si="12" ref="FA7:FA13">IF(EV7="-","-",EX7/EV7)</f>
        <v>4.406779661016949</v>
      </c>
      <c r="FB7" s="145">
        <f aca="true" t="shared" si="13" ref="FB7:FB13">IF(OR(EV7="-",EY7=0),EX7,EX7/EY7)</f>
        <v>37.142857142857146</v>
      </c>
      <c r="FD7" s="77">
        <v>4</v>
      </c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</row>
    <row r="8" spans="2:179" s="119" customFormat="1" ht="13.5" customHeight="1">
      <c r="B8" s="26" t="s">
        <v>139</v>
      </c>
      <c r="C8" s="141" t="s">
        <v>125</v>
      </c>
      <c r="D8" s="142">
        <v>6</v>
      </c>
      <c r="E8" s="143">
        <f t="shared" si="0"/>
        <v>42</v>
      </c>
      <c r="F8" s="143">
        <f t="shared" si="1"/>
        <v>7</v>
      </c>
      <c r="G8" s="143">
        <f t="shared" si="2"/>
        <v>169</v>
      </c>
      <c r="H8" s="143">
        <f t="shared" si="3"/>
        <v>12</v>
      </c>
      <c r="I8" s="144">
        <f t="shared" si="4"/>
        <v>3.5</v>
      </c>
      <c r="J8" s="144">
        <f t="shared" si="5"/>
        <v>4.023809523809524</v>
      </c>
      <c r="K8" s="145">
        <f t="shared" si="6"/>
        <v>14.083333333333334</v>
      </c>
      <c r="L8" s="146"/>
      <c r="M8" s="87">
        <v>6</v>
      </c>
      <c r="N8" s="72">
        <v>1</v>
      </c>
      <c r="O8" s="72">
        <v>22</v>
      </c>
      <c r="P8" s="72">
        <v>4</v>
      </c>
      <c r="Q8" s="94"/>
      <c r="R8" s="147">
        <f t="shared" si="7"/>
        <v>206.2</v>
      </c>
      <c r="S8" s="146"/>
      <c r="T8" s="76">
        <f t="shared" si="8"/>
        <v>4.974982130092923</v>
      </c>
      <c r="U8" s="76">
        <f t="shared" si="9"/>
        <v>26.976744186046513</v>
      </c>
      <c r="V8" s="77">
        <f t="shared" si="10"/>
        <v>3</v>
      </c>
      <c r="W8" s="105"/>
      <c r="X8" s="87"/>
      <c r="Y8" s="72"/>
      <c r="Z8" s="72"/>
      <c r="AA8" s="72"/>
      <c r="AB8" s="148"/>
      <c r="AC8" s="87"/>
      <c r="AD8" s="72"/>
      <c r="AE8" s="72"/>
      <c r="AF8" s="72"/>
      <c r="AG8" s="149"/>
      <c r="AH8" s="142"/>
      <c r="AI8" s="72"/>
      <c r="AJ8" s="72"/>
      <c r="AK8" s="72"/>
      <c r="AL8" s="85"/>
      <c r="AM8" s="142"/>
      <c r="AN8" s="72"/>
      <c r="AO8" s="72"/>
      <c r="AP8" s="72"/>
      <c r="AQ8" s="85"/>
      <c r="AR8" s="76"/>
      <c r="AS8" s="72"/>
      <c r="AT8" s="72"/>
      <c r="AU8" s="72"/>
      <c r="AV8" s="85"/>
      <c r="AW8" s="87"/>
      <c r="AX8" s="72"/>
      <c r="AY8" s="72"/>
      <c r="AZ8" s="72"/>
      <c r="BA8" s="85"/>
      <c r="BB8" s="76"/>
      <c r="BC8" s="72"/>
      <c r="BD8" s="72"/>
      <c r="BE8" s="72"/>
      <c r="BF8" s="85"/>
      <c r="BG8" s="87"/>
      <c r="BH8" s="72"/>
      <c r="BI8" s="72"/>
      <c r="BJ8" s="72"/>
      <c r="BK8" s="137"/>
      <c r="BL8" s="87"/>
      <c r="BM8" s="72"/>
      <c r="BN8" s="72"/>
      <c r="BO8" s="72"/>
      <c r="BP8" s="137"/>
      <c r="BQ8" s="87"/>
      <c r="BR8" s="72"/>
      <c r="BS8" s="72"/>
      <c r="BT8" s="72"/>
      <c r="BU8" s="137"/>
      <c r="BV8" s="87"/>
      <c r="BW8" s="72"/>
      <c r="BX8" s="72"/>
      <c r="BY8" s="72"/>
      <c r="BZ8" s="137"/>
      <c r="CA8" s="87"/>
      <c r="CB8" s="72"/>
      <c r="CC8" s="72"/>
      <c r="CD8" s="72"/>
      <c r="CE8" s="137"/>
      <c r="CF8" s="87">
        <v>6</v>
      </c>
      <c r="CG8" s="72">
        <v>1</v>
      </c>
      <c r="CH8" s="72">
        <v>22</v>
      </c>
      <c r="CI8" s="72">
        <v>4</v>
      </c>
      <c r="CJ8" s="137"/>
      <c r="CK8" s="87">
        <v>8</v>
      </c>
      <c r="CL8" s="72">
        <v>1</v>
      </c>
      <c r="CM8" s="72">
        <v>37</v>
      </c>
      <c r="CN8" s="72">
        <v>0</v>
      </c>
      <c r="CO8" s="137"/>
      <c r="CP8" s="87">
        <v>10</v>
      </c>
      <c r="CQ8" s="72">
        <v>1</v>
      </c>
      <c r="CR8" s="72">
        <v>50</v>
      </c>
      <c r="CS8" s="143">
        <v>3</v>
      </c>
      <c r="CT8" s="137"/>
      <c r="CU8" s="87">
        <v>8</v>
      </c>
      <c r="CV8" s="72">
        <v>0</v>
      </c>
      <c r="CW8" s="72">
        <v>38</v>
      </c>
      <c r="CX8" s="72">
        <v>3</v>
      </c>
      <c r="CY8" s="148"/>
      <c r="CZ8" s="87"/>
      <c r="DA8" s="72"/>
      <c r="DB8" s="72"/>
      <c r="DC8" s="72"/>
      <c r="DD8" s="148"/>
      <c r="DE8" s="87"/>
      <c r="DF8" s="87"/>
      <c r="DG8" s="87"/>
      <c r="DH8" s="87"/>
      <c r="DI8" s="148"/>
      <c r="DJ8" s="87">
        <v>4</v>
      </c>
      <c r="DK8" s="72">
        <v>2</v>
      </c>
      <c r="DL8" s="72">
        <v>8</v>
      </c>
      <c r="DM8" s="72">
        <v>1</v>
      </c>
      <c r="DN8" s="148"/>
      <c r="DO8" s="87"/>
      <c r="DP8" s="72"/>
      <c r="DQ8" s="72"/>
      <c r="DR8" s="72"/>
      <c r="DS8" s="148"/>
      <c r="DT8" s="87">
        <v>6</v>
      </c>
      <c r="DU8" s="72">
        <v>2</v>
      </c>
      <c r="DV8" s="72">
        <v>14</v>
      </c>
      <c r="DW8" s="72">
        <v>1</v>
      </c>
      <c r="DX8" s="139"/>
      <c r="DY8" s="130"/>
      <c r="DZ8" s="130"/>
      <c r="EA8" s="130"/>
      <c r="EB8" s="130"/>
      <c r="EC8" s="139"/>
      <c r="ED8" s="130"/>
      <c r="EE8" s="130"/>
      <c r="EF8" s="130"/>
      <c r="EG8" s="130"/>
      <c r="EH8" s="139"/>
      <c r="EI8" s="130"/>
      <c r="EJ8" s="130"/>
      <c r="EK8" s="130"/>
      <c r="EL8" s="130"/>
      <c r="EM8" s="139"/>
      <c r="EN8" s="130"/>
      <c r="EO8" s="130"/>
      <c r="EP8" s="130"/>
      <c r="EQ8" s="130"/>
      <c r="EV8" s="76">
        <v>191.16666666666669</v>
      </c>
      <c r="EW8" s="87">
        <v>26</v>
      </c>
      <c r="EX8" s="87">
        <v>991</v>
      </c>
      <c r="EY8" s="87">
        <v>31</v>
      </c>
      <c r="EZ8" s="144">
        <f t="shared" si="11"/>
        <v>6.166666666666667</v>
      </c>
      <c r="FA8" s="144">
        <f t="shared" si="12"/>
        <v>5.183958151700087</v>
      </c>
      <c r="FB8" s="145">
        <f t="shared" si="13"/>
        <v>31.967741935483872</v>
      </c>
      <c r="FD8" s="77">
        <v>3</v>
      </c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</row>
    <row r="9" spans="2:179" s="119" customFormat="1" ht="13.5" customHeight="1">
      <c r="B9" s="26" t="s">
        <v>120</v>
      </c>
      <c r="C9" s="141" t="s">
        <v>108</v>
      </c>
      <c r="D9" s="142">
        <v>13</v>
      </c>
      <c r="E9" s="143">
        <f t="shared" si="0"/>
        <v>73.33333333333333</v>
      </c>
      <c r="F9" s="143">
        <f t="shared" si="1"/>
        <v>6</v>
      </c>
      <c r="G9" s="143">
        <f t="shared" si="2"/>
        <v>384</v>
      </c>
      <c r="H9" s="143">
        <f t="shared" si="3"/>
        <v>23</v>
      </c>
      <c r="I9" s="144">
        <f t="shared" si="4"/>
        <v>3.1884057971014492</v>
      </c>
      <c r="J9" s="144">
        <f t="shared" si="5"/>
        <v>5.236363636363636</v>
      </c>
      <c r="K9" s="145">
        <f t="shared" si="6"/>
        <v>16.695652173913043</v>
      </c>
      <c r="L9" s="146"/>
      <c r="M9" s="87">
        <v>8</v>
      </c>
      <c r="N9" s="72">
        <v>0</v>
      </c>
      <c r="O9" s="72">
        <v>33</v>
      </c>
      <c r="P9" s="72">
        <v>7</v>
      </c>
      <c r="Q9" s="94"/>
      <c r="R9" s="147">
        <f t="shared" si="7"/>
        <v>383.2</v>
      </c>
      <c r="S9" s="146"/>
      <c r="T9" s="76">
        <f t="shared" si="8"/>
        <v>4.841432225063939</v>
      </c>
      <c r="U9" s="76">
        <f t="shared" si="9"/>
        <v>17.054054054054053</v>
      </c>
      <c r="V9" s="77">
        <f t="shared" si="10"/>
        <v>4</v>
      </c>
      <c r="W9" s="105"/>
      <c r="X9" s="87"/>
      <c r="Y9" s="72"/>
      <c r="Z9" s="72"/>
      <c r="AA9" s="72"/>
      <c r="AB9" s="148"/>
      <c r="AC9" s="87">
        <v>6</v>
      </c>
      <c r="AD9" s="72">
        <v>1</v>
      </c>
      <c r="AE9" s="72">
        <v>17</v>
      </c>
      <c r="AF9" s="72">
        <v>2</v>
      </c>
      <c r="AG9" s="149"/>
      <c r="AH9" s="142">
        <v>6</v>
      </c>
      <c r="AI9" s="72">
        <v>1</v>
      </c>
      <c r="AJ9" s="72">
        <v>20</v>
      </c>
      <c r="AK9" s="72">
        <v>0</v>
      </c>
      <c r="AL9" s="85"/>
      <c r="AM9" s="142">
        <v>6</v>
      </c>
      <c r="AN9" s="72">
        <v>0</v>
      </c>
      <c r="AO9" s="72">
        <v>23</v>
      </c>
      <c r="AP9" s="72">
        <v>1</v>
      </c>
      <c r="AQ9" s="85"/>
      <c r="AR9" s="76">
        <f>2+(1/6)*2</f>
        <v>2.3333333333333335</v>
      </c>
      <c r="AS9" s="72">
        <v>0</v>
      </c>
      <c r="AT9" s="72">
        <v>7</v>
      </c>
      <c r="AU9" s="72">
        <v>3</v>
      </c>
      <c r="AV9" s="85"/>
      <c r="AW9" s="87">
        <v>4</v>
      </c>
      <c r="AX9" s="72">
        <v>0</v>
      </c>
      <c r="AY9" s="72">
        <v>14</v>
      </c>
      <c r="AZ9" s="72">
        <v>1</v>
      </c>
      <c r="BA9" s="85"/>
      <c r="BB9" s="87">
        <v>4</v>
      </c>
      <c r="BC9" s="72">
        <v>0</v>
      </c>
      <c r="BD9" s="72">
        <v>35</v>
      </c>
      <c r="BE9" s="72">
        <v>0</v>
      </c>
      <c r="BF9" s="85"/>
      <c r="BG9" s="87">
        <v>8</v>
      </c>
      <c r="BH9" s="72">
        <v>0</v>
      </c>
      <c r="BI9" s="72">
        <v>33</v>
      </c>
      <c r="BJ9" s="72">
        <v>7</v>
      </c>
      <c r="BK9" s="137"/>
      <c r="BL9" s="87">
        <v>2</v>
      </c>
      <c r="BM9" s="72">
        <v>1</v>
      </c>
      <c r="BN9" s="72">
        <v>9</v>
      </c>
      <c r="BO9" s="72">
        <v>1</v>
      </c>
      <c r="BP9" s="137"/>
      <c r="BQ9" s="87">
        <v>8</v>
      </c>
      <c r="BR9" s="72">
        <v>2</v>
      </c>
      <c r="BS9" s="72">
        <v>41</v>
      </c>
      <c r="BT9" s="72">
        <v>2</v>
      </c>
      <c r="BU9" s="137"/>
      <c r="BV9" s="87">
        <v>7</v>
      </c>
      <c r="BW9" s="72">
        <v>0</v>
      </c>
      <c r="BX9" s="72">
        <v>56</v>
      </c>
      <c r="BY9" s="72">
        <v>0</v>
      </c>
      <c r="BZ9" s="137"/>
      <c r="CA9" s="87"/>
      <c r="CB9" s="72"/>
      <c r="CC9" s="72"/>
      <c r="CD9" s="72"/>
      <c r="CE9" s="137"/>
      <c r="CF9" s="87">
        <v>5</v>
      </c>
      <c r="CG9" s="72">
        <v>0</v>
      </c>
      <c r="CH9" s="72">
        <v>26</v>
      </c>
      <c r="CI9" s="72">
        <v>0</v>
      </c>
      <c r="CJ9" s="137"/>
      <c r="CK9" s="87"/>
      <c r="CL9" s="72"/>
      <c r="CM9" s="72"/>
      <c r="CN9" s="72"/>
      <c r="CO9" s="137"/>
      <c r="CP9" s="87">
        <v>9</v>
      </c>
      <c r="CQ9" s="72">
        <v>0</v>
      </c>
      <c r="CR9" s="72">
        <v>58</v>
      </c>
      <c r="CS9" s="143">
        <v>2</v>
      </c>
      <c r="CT9" s="137"/>
      <c r="CU9" s="76"/>
      <c r="CV9" s="72"/>
      <c r="CW9" s="72"/>
      <c r="CX9" s="72"/>
      <c r="CY9" s="148"/>
      <c r="CZ9" s="87"/>
      <c r="DA9" s="72"/>
      <c r="DB9" s="72"/>
      <c r="DC9" s="72"/>
      <c r="DD9" s="148"/>
      <c r="DE9" s="87"/>
      <c r="DF9" s="142"/>
      <c r="DG9" s="142"/>
      <c r="DH9" s="142"/>
      <c r="DI9" s="148"/>
      <c r="DJ9" s="87"/>
      <c r="DK9" s="72"/>
      <c r="DL9" s="72"/>
      <c r="DM9" s="72"/>
      <c r="DN9" s="148"/>
      <c r="DO9" s="87"/>
      <c r="DP9" s="72"/>
      <c r="DQ9" s="72"/>
      <c r="DR9" s="72"/>
      <c r="DS9" s="148"/>
      <c r="DT9" s="87">
        <v>6</v>
      </c>
      <c r="DU9" s="72">
        <v>1</v>
      </c>
      <c r="DV9" s="72">
        <v>45</v>
      </c>
      <c r="DW9" s="72">
        <v>4</v>
      </c>
      <c r="DX9" s="139"/>
      <c r="DY9" s="130"/>
      <c r="DZ9" s="130"/>
      <c r="EA9" s="130"/>
      <c r="EB9" s="130"/>
      <c r="EC9" s="139"/>
      <c r="ED9" s="130"/>
      <c r="EE9" s="130"/>
      <c r="EF9" s="130"/>
      <c r="EG9" s="130"/>
      <c r="EH9" s="139"/>
      <c r="EI9" s="130"/>
      <c r="EJ9" s="130"/>
      <c r="EK9" s="130"/>
      <c r="EL9" s="130"/>
      <c r="EM9" s="139"/>
      <c r="EN9" s="130"/>
      <c r="EO9" s="130"/>
      <c r="EP9" s="130"/>
      <c r="EQ9" s="130"/>
      <c r="EV9" s="76">
        <v>57</v>
      </c>
      <c r="EW9" s="87">
        <v>6</v>
      </c>
      <c r="EX9" s="87">
        <v>247</v>
      </c>
      <c r="EY9" s="87">
        <v>14</v>
      </c>
      <c r="EZ9" s="144">
        <f t="shared" si="11"/>
        <v>4.071428571428571</v>
      </c>
      <c r="FA9" s="144">
        <f t="shared" si="12"/>
        <v>4.333333333333333</v>
      </c>
      <c r="FB9" s="145">
        <f t="shared" si="13"/>
        <v>17.642857142857142</v>
      </c>
      <c r="FC9" s="43"/>
      <c r="FD9" s="77">
        <v>4</v>
      </c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</row>
    <row r="10" spans="2:179" s="119" customFormat="1" ht="13.5" customHeight="1">
      <c r="B10" s="26" t="s">
        <v>115</v>
      </c>
      <c r="C10" s="141" t="s">
        <v>116</v>
      </c>
      <c r="D10" s="142">
        <v>15</v>
      </c>
      <c r="E10" s="143">
        <f t="shared" si="0"/>
        <v>100.5</v>
      </c>
      <c r="F10" s="143">
        <f t="shared" si="1"/>
        <v>17</v>
      </c>
      <c r="G10" s="143">
        <f t="shared" si="2"/>
        <v>465</v>
      </c>
      <c r="H10" s="143">
        <f t="shared" si="3"/>
        <v>25</v>
      </c>
      <c r="I10" s="144">
        <f t="shared" si="4"/>
        <v>4.02</v>
      </c>
      <c r="J10" s="144">
        <f t="shared" si="5"/>
        <v>4.626865671641791</v>
      </c>
      <c r="K10" s="145">
        <f t="shared" si="6"/>
        <v>18.6</v>
      </c>
      <c r="L10" s="146"/>
      <c r="M10" s="87">
        <v>6</v>
      </c>
      <c r="N10" s="72">
        <v>2</v>
      </c>
      <c r="O10" s="72">
        <v>18</v>
      </c>
      <c r="P10" s="72">
        <v>5</v>
      </c>
      <c r="Q10" s="94"/>
      <c r="R10" s="147">
        <f t="shared" si="7"/>
        <v>407</v>
      </c>
      <c r="S10" s="146"/>
      <c r="T10" s="76">
        <f t="shared" si="8"/>
        <v>4.448669201520913</v>
      </c>
      <c r="U10" s="76">
        <f t="shared" si="9"/>
        <v>17.727272727272727</v>
      </c>
      <c r="V10" s="77">
        <f t="shared" si="10"/>
        <v>4.5</v>
      </c>
      <c r="W10" s="105"/>
      <c r="X10" s="87">
        <v>8</v>
      </c>
      <c r="Y10" s="72">
        <v>2</v>
      </c>
      <c r="Z10" s="72">
        <v>47</v>
      </c>
      <c r="AA10" s="72">
        <v>2</v>
      </c>
      <c r="AB10" s="148"/>
      <c r="AC10" s="87">
        <v>7</v>
      </c>
      <c r="AD10" s="72">
        <v>1</v>
      </c>
      <c r="AE10" s="72">
        <v>28</v>
      </c>
      <c r="AF10" s="72">
        <v>1</v>
      </c>
      <c r="AG10" s="149"/>
      <c r="AH10" s="142">
        <v>8</v>
      </c>
      <c r="AI10" s="72">
        <v>2</v>
      </c>
      <c r="AJ10" s="72">
        <v>28</v>
      </c>
      <c r="AK10" s="72">
        <v>2</v>
      </c>
      <c r="AL10" s="85"/>
      <c r="AM10" s="142">
        <v>8</v>
      </c>
      <c r="AN10" s="72">
        <v>1</v>
      </c>
      <c r="AO10" s="72">
        <v>30</v>
      </c>
      <c r="AP10" s="72">
        <v>2</v>
      </c>
      <c r="AQ10" s="85"/>
      <c r="AR10" s="76"/>
      <c r="AS10" s="72"/>
      <c r="AT10" s="72"/>
      <c r="AU10" s="72"/>
      <c r="AV10" s="85"/>
      <c r="AW10" s="76">
        <f>0+(1/6)*3</f>
        <v>0.5</v>
      </c>
      <c r="AX10" s="72">
        <v>0</v>
      </c>
      <c r="AY10" s="72">
        <v>4</v>
      </c>
      <c r="AZ10" s="72">
        <v>1</v>
      </c>
      <c r="BA10" s="85"/>
      <c r="BB10" s="87">
        <v>8</v>
      </c>
      <c r="BC10" s="72">
        <v>0</v>
      </c>
      <c r="BD10" s="72">
        <v>38</v>
      </c>
      <c r="BE10" s="72">
        <v>3</v>
      </c>
      <c r="BF10" s="85"/>
      <c r="BG10" s="87">
        <v>8</v>
      </c>
      <c r="BH10" s="72">
        <v>1</v>
      </c>
      <c r="BI10" s="72">
        <v>19</v>
      </c>
      <c r="BJ10" s="72">
        <v>0</v>
      </c>
      <c r="BK10" s="137"/>
      <c r="BL10" s="87">
        <v>6</v>
      </c>
      <c r="BM10" s="72">
        <v>1</v>
      </c>
      <c r="BN10" s="72">
        <v>22</v>
      </c>
      <c r="BO10" s="72">
        <v>2</v>
      </c>
      <c r="BP10" s="137"/>
      <c r="BQ10" s="87">
        <v>8</v>
      </c>
      <c r="BR10" s="72">
        <v>0</v>
      </c>
      <c r="BS10" s="72">
        <v>58</v>
      </c>
      <c r="BT10" s="72">
        <v>0</v>
      </c>
      <c r="BU10" s="137"/>
      <c r="BV10" s="76">
        <f>6+(1/6)*4</f>
        <v>6.666666666666667</v>
      </c>
      <c r="BW10" s="72">
        <v>0</v>
      </c>
      <c r="BX10" s="72">
        <v>47</v>
      </c>
      <c r="BY10" s="72">
        <v>2</v>
      </c>
      <c r="BZ10" s="137"/>
      <c r="CA10" s="87">
        <v>6</v>
      </c>
      <c r="CB10" s="72">
        <v>1</v>
      </c>
      <c r="CC10" s="72">
        <v>39</v>
      </c>
      <c r="CD10" s="72">
        <v>1</v>
      </c>
      <c r="CE10" s="137"/>
      <c r="CF10" s="76">
        <f>6+(1/6)*2</f>
        <v>6.333333333333333</v>
      </c>
      <c r="CG10" s="72">
        <v>2</v>
      </c>
      <c r="CH10" s="72">
        <v>22</v>
      </c>
      <c r="CI10" s="72">
        <v>0</v>
      </c>
      <c r="CJ10" s="137"/>
      <c r="CK10" s="87">
        <v>8</v>
      </c>
      <c r="CL10" s="72">
        <v>2</v>
      </c>
      <c r="CM10" s="72">
        <v>44</v>
      </c>
      <c r="CN10" s="72">
        <v>2</v>
      </c>
      <c r="CO10" s="137"/>
      <c r="CP10" s="87"/>
      <c r="CQ10" s="72"/>
      <c r="CR10" s="72"/>
      <c r="CS10" s="143"/>
      <c r="CT10" s="137"/>
      <c r="CU10" s="87"/>
      <c r="CV10" s="72"/>
      <c r="CW10" s="72"/>
      <c r="CX10" s="72"/>
      <c r="CY10" s="148"/>
      <c r="CZ10" s="87"/>
      <c r="DA10" s="72"/>
      <c r="DB10" s="72"/>
      <c r="DC10" s="72"/>
      <c r="DD10" s="148"/>
      <c r="DE10" s="87"/>
      <c r="DF10" s="142"/>
      <c r="DG10" s="142"/>
      <c r="DH10" s="142"/>
      <c r="DI10" s="148"/>
      <c r="DJ10" s="87"/>
      <c r="DK10" s="72"/>
      <c r="DL10" s="72"/>
      <c r="DM10" s="72"/>
      <c r="DN10" s="148"/>
      <c r="DO10" s="87">
        <v>6</v>
      </c>
      <c r="DP10" s="72">
        <v>2</v>
      </c>
      <c r="DQ10" s="72">
        <v>21</v>
      </c>
      <c r="DR10" s="72">
        <v>2</v>
      </c>
      <c r="DS10" s="148"/>
      <c r="DT10" s="87">
        <v>6</v>
      </c>
      <c r="DU10" s="72">
        <v>2</v>
      </c>
      <c r="DV10" s="72">
        <v>18</v>
      </c>
      <c r="DW10" s="72">
        <v>5</v>
      </c>
      <c r="DX10" s="139"/>
      <c r="DY10" s="130"/>
      <c r="DZ10" s="130"/>
      <c r="EA10" s="130"/>
      <c r="EB10" s="130"/>
      <c r="EC10" s="139"/>
      <c r="ED10" s="130"/>
      <c r="EE10" s="130"/>
      <c r="EF10" s="130"/>
      <c r="EG10" s="130"/>
      <c r="EH10" s="139"/>
      <c r="EI10" s="130"/>
      <c r="EJ10" s="130"/>
      <c r="EK10" s="130"/>
      <c r="EL10" s="130"/>
      <c r="EM10" s="139"/>
      <c r="EN10" s="130"/>
      <c r="EO10" s="130"/>
      <c r="EP10" s="130"/>
      <c r="EQ10" s="130"/>
      <c r="EV10" s="76">
        <v>31</v>
      </c>
      <c r="EW10" s="87">
        <v>7</v>
      </c>
      <c r="EX10" s="87">
        <v>120</v>
      </c>
      <c r="EY10" s="87">
        <v>8</v>
      </c>
      <c r="EZ10" s="144">
        <f t="shared" si="11"/>
        <v>3.875</v>
      </c>
      <c r="FA10" s="144">
        <f t="shared" si="12"/>
        <v>3.870967741935484</v>
      </c>
      <c r="FB10" s="145">
        <f t="shared" si="13"/>
        <v>15</v>
      </c>
      <c r="FC10" s="43"/>
      <c r="FD10" s="77">
        <v>4</v>
      </c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</row>
    <row r="11" spans="2:179" s="119" customFormat="1" ht="13.5" customHeight="1">
      <c r="B11" s="26" t="s">
        <v>138</v>
      </c>
      <c r="C11" s="141" t="s">
        <v>125</v>
      </c>
      <c r="D11" s="142">
        <v>15</v>
      </c>
      <c r="E11" s="143">
        <f t="shared" si="0"/>
        <v>66.5</v>
      </c>
      <c r="F11" s="143">
        <f t="shared" si="1"/>
        <v>7</v>
      </c>
      <c r="G11" s="143">
        <f t="shared" si="2"/>
        <v>321</v>
      </c>
      <c r="H11" s="143">
        <f t="shared" si="3"/>
        <v>15</v>
      </c>
      <c r="I11" s="144">
        <f t="shared" si="4"/>
        <v>4.433333333333334</v>
      </c>
      <c r="J11" s="144">
        <f t="shared" si="5"/>
        <v>4.827067669172933</v>
      </c>
      <c r="K11" s="145">
        <f t="shared" si="6"/>
        <v>21.4</v>
      </c>
      <c r="L11" s="146"/>
      <c r="M11" s="87">
        <v>3</v>
      </c>
      <c r="N11" s="72">
        <v>1</v>
      </c>
      <c r="O11" s="72">
        <v>6</v>
      </c>
      <c r="P11" s="72">
        <v>3</v>
      </c>
      <c r="Q11" s="94"/>
      <c r="R11" s="147">
        <f t="shared" si="7"/>
        <v>235.8</v>
      </c>
      <c r="S11" s="146"/>
      <c r="T11" s="76">
        <f t="shared" si="8"/>
        <v>5.271306818181818</v>
      </c>
      <c r="U11" s="76">
        <f t="shared" si="9"/>
        <v>17.67142857142857</v>
      </c>
      <c r="V11" s="77">
        <f t="shared" si="10"/>
        <v>3.5</v>
      </c>
      <c r="W11" s="105"/>
      <c r="X11" s="87"/>
      <c r="Y11" s="72"/>
      <c r="Z11" s="72"/>
      <c r="AA11" s="72"/>
      <c r="AB11" s="148"/>
      <c r="AC11" s="87"/>
      <c r="AD11" s="72"/>
      <c r="AE11" s="72"/>
      <c r="AF11" s="72"/>
      <c r="AG11" s="149"/>
      <c r="AH11" s="142"/>
      <c r="AI11" s="72"/>
      <c r="AJ11" s="72"/>
      <c r="AK11" s="72"/>
      <c r="AL11" s="85"/>
      <c r="AM11" s="142"/>
      <c r="AN11" s="72"/>
      <c r="AO11" s="72"/>
      <c r="AP11" s="72"/>
      <c r="AQ11" s="85"/>
      <c r="AR11" s="87">
        <v>6</v>
      </c>
      <c r="AS11" s="72">
        <v>0</v>
      </c>
      <c r="AT11" s="72">
        <v>29</v>
      </c>
      <c r="AU11" s="72">
        <v>2</v>
      </c>
      <c r="AV11" s="85"/>
      <c r="AW11" s="87">
        <v>3</v>
      </c>
      <c r="AX11" s="72">
        <v>1</v>
      </c>
      <c r="AY11" s="72">
        <v>6</v>
      </c>
      <c r="AZ11" s="72">
        <v>3</v>
      </c>
      <c r="BA11" s="85"/>
      <c r="BB11" s="76">
        <f>5+(1/6)*4</f>
        <v>5.666666666666667</v>
      </c>
      <c r="BC11" s="72">
        <v>1</v>
      </c>
      <c r="BD11" s="72">
        <v>35</v>
      </c>
      <c r="BE11" s="72">
        <v>0</v>
      </c>
      <c r="BF11" s="85"/>
      <c r="BG11" s="87"/>
      <c r="BH11" s="72"/>
      <c r="BI11" s="72"/>
      <c r="BJ11" s="72"/>
      <c r="BK11" s="137"/>
      <c r="BL11" s="87"/>
      <c r="BM11" s="72"/>
      <c r="BN11" s="72"/>
      <c r="BO11" s="72"/>
      <c r="BP11" s="137"/>
      <c r="BQ11" s="87">
        <v>5</v>
      </c>
      <c r="BR11" s="72">
        <v>0</v>
      </c>
      <c r="BS11" s="72">
        <v>37</v>
      </c>
      <c r="BT11" s="72">
        <v>1</v>
      </c>
      <c r="BU11" s="137"/>
      <c r="BV11" s="87">
        <v>6</v>
      </c>
      <c r="BW11" s="72">
        <v>0</v>
      </c>
      <c r="BX11" s="72">
        <v>34</v>
      </c>
      <c r="BY11" s="72">
        <v>3</v>
      </c>
      <c r="BZ11" s="137"/>
      <c r="CA11" s="87">
        <v>8</v>
      </c>
      <c r="CB11" s="72">
        <v>1</v>
      </c>
      <c r="CC11" s="72">
        <v>29</v>
      </c>
      <c r="CD11" s="72">
        <v>1</v>
      </c>
      <c r="CE11" s="137"/>
      <c r="CF11" s="87">
        <v>5</v>
      </c>
      <c r="CG11" s="72">
        <v>0</v>
      </c>
      <c r="CH11" s="72">
        <v>33</v>
      </c>
      <c r="CI11" s="72">
        <v>0</v>
      </c>
      <c r="CJ11" s="137"/>
      <c r="CK11" s="76"/>
      <c r="CL11" s="72"/>
      <c r="CM11" s="72"/>
      <c r="CN11" s="72"/>
      <c r="CO11" s="137"/>
      <c r="CP11" s="87">
        <v>7</v>
      </c>
      <c r="CQ11" s="72">
        <v>0</v>
      </c>
      <c r="CR11" s="72">
        <v>28</v>
      </c>
      <c r="CS11" s="143">
        <v>1</v>
      </c>
      <c r="CT11" s="137"/>
      <c r="CU11" s="87">
        <v>6</v>
      </c>
      <c r="CV11" s="72">
        <v>2</v>
      </c>
      <c r="CW11" s="72">
        <v>35</v>
      </c>
      <c r="CX11" s="72">
        <v>1</v>
      </c>
      <c r="CY11" s="148"/>
      <c r="CZ11" s="76">
        <f>0+(1/6)*4</f>
        <v>0.6666666666666666</v>
      </c>
      <c r="DA11" s="72">
        <v>0</v>
      </c>
      <c r="DB11" s="72">
        <v>1</v>
      </c>
      <c r="DC11" s="72">
        <v>1</v>
      </c>
      <c r="DD11" s="148"/>
      <c r="DE11" s="87"/>
      <c r="DF11" s="143"/>
      <c r="DG11" s="143"/>
      <c r="DH11" s="143"/>
      <c r="DI11" s="148"/>
      <c r="DJ11" s="76">
        <f>6+(1/6)*1</f>
        <v>6.166666666666667</v>
      </c>
      <c r="DK11" s="72">
        <v>2</v>
      </c>
      <c r="DL11" s="72">
        <v>18</v>
      </c>
      <c r="DM11" s="72">
        <v>2</v>
      </c>
      <c r="DN11" s="148"/>
      <c r="DO11" s="87">
        <v>8</v>
      </c>
      <c r="DP11" s="72">
        <v>0</v>
      </c>
      <c r="DQ11" s="72">
        <v>36</v>
      </c>
      <c r="DR11" s="72">
        <v>0</v>
      </c>
      <c r="DS11" s="148"/>
      <c r="DT11" s="87"/>
      <c r="DU11" s="72"/>
      <c r="DV11" s="72"/>
      <c r="DW11" s="72"/>
      <c r="DX11" s="139"/>
      <c r="DY11" s="130"/>
      <c r="DZ11" s="130"/>
      <c r="EA11" s="130"/>
      <c r="EB11" s="130"/>
      <c r="EC11" s="139"/>
      <c r="ED11" s="130"/>
      <c r="EE11" s="130"/>
      <c r="EF11" s="130"/>
      <c r="EG11" s="130"/>
      <c r="EH11" s="139"/>
      <c r="EI11" s="130"/>
      <c r="EJ11" s="130"/>
      <c r="EK11" s="130"/>
      <c r="EL11" s="130"/>
      <c r="EM11" s="139"/>
      <c r="EN11" s="130"/>
      <c r="EO11" s="130"/>
      <c r="EP11" s="130"/>
      <c r="EQ11" s="130"/>
      <c r="EV11" s="76">
        <v>168.16666666666666</v>
      </c>
      <c r="EW11" s="87">
        <v>7</v>
      </c>
      <c r="EX11" s="87">
        <v>916</v>
      </c>
      <c r="EY11" s="87">
        <v>55</v>
      </c>
      <c r="EZ11" s="144">
        <f t="shared" si="11"/>
        <v>3.0575757575757576</v>
      </c>
      <c r="FA11" s="144">
        <f t="shared" si="12"/>
        <v>5.446977205153618</v>
      </c>
      <c r="FB11" s="145">
        <f t="shared" si="13"/>
        <v>16.654545454545456</v>
      </c>
      <c r="FC11" s="43"/>
      <c r="FD11" s="77">
        <v>4</v>
      </c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</row>
    <row r="12" spans="2:179" s="119" customFormat="1" ht="13.5" customHeight="1">
      <c r="B12" s="26" t="s">
        <v>123</v>
      </c>
      <c r="C12" s="141" t="s">
        <v>119</v>
      </c>
      <c r="D12" s="142">
        <v>8</v>
      </c>
      <c r="E12" s="143">
        <f t="shared" si="0"/>
        <v>51</v>
      </c>
      <c r="F12" s="143">
        <f t="shared" si="1"/>
        <v>8</v>
      </c>
      <c r="G12" s="143">
        <f t="shared" si="2"/>
        <v>216</v>
      </c>
      <c r="H12" s="143">
        <f t="shared" si="3"/>
        <v>9</v>
      </c>
      <c r="I12" s="144">
        <f t="shared" si="4"/>
        <v>5.666666666666667</v>
      </c>
      <c r="J12" s="144">
        <f t="shared" si="5"/>
        <v>4.235294117647059</v>
      </c>
      <c r="K12" s="145">
        <f t="shared" si="6"/>
        <v>24</v>
      </c>
      <c r="L12" s="146"/>
      <c r="M12" s="87">
        <v>3</v>
      </c>
      <c r="N12" s="72">
        <v>2</v>
      </c>
      <c r="O12" s="72">
        <v>5</v>
      </c>
      <c r="P12" s="72">
        <v>2</v>
      </c>
      <c r="Q12" s="94"/>
      <c r="R12" s="147">
        <f t="shared" si="7"/>
        <v>136.8</v>
      </c>
      <c r="S12" s="146"/>
      <c r="T12" s="76">
        <f t="shared" si="8"/>
        <v>4.263485477178422</v>
      </c>
      <c r="U12" s="76">
        <f t="shared" si="9"/>
        <v>21.40625</v>
      </c>
      <c r="V12" s="77">
        <f t="shared" si="10"/>
        <v>4</v>
      </c>
      <c r="W12" s="105"/>
      <c r="X12" s="87">
        <v>3</v>
      </c>
      <c r="Y12" s="72">
        <v>2</v>
      </c>
      <c r="Z12" s="72">
        <v>5</v>
      </c>
      <c r="AA12" s="72">
        <v>2</v>
      </c>
      <c r="AB12" s="148"/>
      <c r="AC12" s="87">
        <v>8</v>
      </c>
      <c r="AD12" s="72">
        <v>3</v>
      </c>
      <c r="AE12" s="72">
        <v>31</v>
      </c>
      <c r="AF12" s="72">
        <v>2</v>
      </c>
      <c r="AG12" s="149"/>
      <c r="AH12" s="142">
        <v>8</v>
      </c>
      <c r="AI12" s="72">
        <v>0</v>
      </c>
      <c r="AJ12" s="72">
        <v>48</v>
      </c>
      <c r="AK12" s="72">
        <v>2</v>
      </c>
      <c r="AL12" s="85"/>
      <c r="AM12" s="142"/>
      <c r="AN12" s="72"/>
      <c r="AO12" s="72"/>
      <c r="AP12" s="72"/>
      <c r="AQ12" s="150"/>
      <c r="AR12" s="87">
        <v>6</v>
      </c>
      <c r="AS12" s="72">
        <v>0</v>
      </c>
      <c r="AT12" s="72">
        <v>26</v>
      </c>
      <c r="AU12" s="72">
        <v>1</v>
      </c>
      <c r="AV12" s="150"/>
      <c r="AW12" s="87">
        <v>5</v>
      </c>
      <c r="AX12" s="72">
        <v>0</v>
      </c>
      <c r="AY12" s="72">
        <v>20</v>
      </c>
      <c r="AZ12" s="72">
        <v>0</v>
      </c>
      <c r="BA12" s="85"/>
      <c r="BB12" s="76"/>
      <c r="BC12" s="72"/>
      <c r="BD12" s="72"/>
      <c r="BE12" s="72"/>
      <c r="BF12" s="150"/>
      <c r="BG12" s="87">
        <v>7</v>
      </c>
      <c r="BH12" s="72">
        <v>1</v>
      </c>
      <c r="BI12" s="72">
        <v>24</v>
      </c>
      <c r="BJ12" s="72">
        <v>0</v>
      </c>
      <c r="BK12" s="151"/>
      <c r="BL12" s="87"/>
      <c r="BM12" s="72"/>
      <c r="BN12" s="72"/>
      <c r="BO12" s="72"/>
      <c r="BP12" s="137"/>
      <c r="BQ12" s="87"/>
      <c r="BR12" s="72"/>
      <c r="BS12" s="72"/>
      <c r="BT12" s="72"/>
      <c r="BU12" s="151"/>
      <c r="BV12" s="87"/>
      <c r="BW12" s="72"/>
      <c r="BX12" s="72"/>
      <c r="BY12" s="72"/>
      <c r="BZ12" s="151"/>
      <c r="CA12" s="87">
        <v>8</v>
      </c>
      <c r="CB12" s="72">
        <v>0</v>
      </c>
      <c r="CC12" s="72">
        <v>42</v>
      </c>
      <c r="CD12" s="72">
        <v>1</v>
      </c>
      <c r="CE12" s="137"/>
      <c r="CF12" s="87"/>
      <c r="CG12" s="72"/>
      <c r="CH12" s="72"/>
      <c r="CI12" s="72"/>
      <c r="CJ12" s="151"/>
      <c r="CK12" s="87">
        <v>6</v>
      </c>
      <c r="CL12" s="72">
        <v>2</v>
      </c>
      <c r="CM12" s="72">
        <v>20</v>
      </c>
      <c r="CN12" s="72">
        <v>1</v>
      </c>
      <c r="CO12" s="151"/>
      <c r="CP12" s="87"/>
      <c r="CQ12" s="72"/>
      <c r="CR12" s="72"/>
      <c r="CS12" s="143"/>
      <c r="CT12" s="137"/>
      <c r="CU12" s="87"/>
      <c r="CV12" s="72"/>
      <c r="CW12" s="72"/>
      <c r="CX12" s="72"/>
      <c r="CY12" s="148"/>
      <c r="CZ12" s="87"/>
      <c r="DA12" s="72"/>
      <c r="DB12" s="72"/>
      <c r="DC12" s="72"/>
      <c r="DD12" s="148"/>
      <c r="DE12" s="87"/>
      <c r="DF12" s="72"/>
      <c r="DG12" s="72"/>
      <c r="DH12" s="72"/>
      <c r="DI12" s="148"/>
      <c r="DJ12" s="87"/>
      <c r="DK12" s="72"/>
      <c r="DL12" s="72"/>
      <c r="DM12" s="72"/>
      <c r="DN12" s="148"/>
      <c r="DO12" s="87"/>
      <c r="DP12" s="72"/>
      <c r="DQ12" s="72"/>
      <c r="DR12" s="72"/>
      <c r="DS12" s="148"/>
      <c r="DT12" s="87"/>
      <c r="DU12" s="72"/>
      <c r="DV12" s="72"/>
      <c r="DW12" s="72"/>
      <c r="DX12" s="139"/>
      <c r="DY12" s="130"/>
      <c r="DZ12" s="130"/>
      <c r="EA12" s="130"/>
      <c r="EB12" s="130"/>
      <c r="EC12" s="139"/>
      <c r="ED12" s="130"/>
      <c r="EE12" s="130"/>
      <c r="EF12" s="130"/>
      <c r="EG12" s="130"/>
      <c r="EH12" s="139"/>
      <c r="EI12" s="130"/>
      <c r="EJ12" s="130"/>
      <c r="EK12" s="130"/>
      <c r="EL12" s="130"/>
      <c r="EM12" s="139"/>
      <c r="EN12" s="130"/>
      <c r="EO12" s="130"/>
      <c r="EP12" s="130"/>
      <c r="EQ12" s="130"/>
      <c r="EV12" s="76">
        <v>109.66666666666667</v>
      </c>
      <c r="EW12" s="87">
        <v>20</v>
      </c>
      <c r="EX12" s="87">
        <v>469</v>
      </c>
      <c r="EY12" s="87">
        <v>23</v>
      </c>
      <c r="EZ12" s="144">
        <f t="shared" si="11"/>
        <v>4.768115942028985</v>
      </c>
      <c r="FA12" s="144">
        <f t="shared" si="12"/>
        <v>4.276595744680851</v>
      </c>
      <c r="FB12" s="145">
        <f t="shared" si="13"/>
        <v>20.391304347826086</v>
      </c>
      <c r="FD12" s="77">
        <v>4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</row>
    <row r="13" spans="2:179" s="119" customFormat="1" ht="13.5" customHeight="1">
      <c r="B13" s="26" t="s">
        <v>111</v>
      </c>
      <c r="C13" s="141" t="s">
        <v>110</v>
      </c>
      <c r="D13" s="142">
        <v>19</v>
      </c>
      <c r="E13" s="144">
        <f t="shared" si="0"/>
        <v>97</v>
      </c>
      <c r="F13" s="143">
        <f t="shared" si="1"/>
        <v>5</v>
      </c>
      <c r="G13" s="143">
        <f t="shared" si="2"/>
        <v>481</v>
      </c>
      <c r="H13" s="143">
        <f t="shared" si="3"/>
        <v>19</v>
      </c>
      <c r="I13" s="144">
        <f t="shared" si="4"/>
        <v>5.105263157894737</v>
      </c>
      <c r="J13" s="144">
        <f t="shared" si="5"/>
        <v>4.958762886597938</v>
      </c>
      <c r="K13" s="145">
        <f t="shared" si="6"/>
        <v>25.31578947368421</v>
      </c>
      <c r="L13" s="146"/>
      <c r="M13" s="76">
        <f>4+(1/6)*2</f>
        <v>4.333333333333333</v>
      </c>
      <c r="N13" s="72">
        <v>1</v>
      </c>
      <c r="O13" s="72">
        <v>13</v>
      </c>
      <c r="P13" s="72">
        <v>4</v>
      </c>
      <c r="Q13" s="94"/>
      <c r="R13" s="147">
        <f t="shared" si="7"/>
        <v>283.8</v>
      </c>
      <c r="S13" s="146"/>
      <c r="T13" s="76">
        <f t="shared" si="8"/>
        <v>5.278783490224475</v>
      </c>
      <c r="U13" s="76">
        <f t="shared" si="9"/>
        <v>31.153846153846153</v>
      </c>
      <c r="V13" s="77">
        <f t="shared" si="10"/>
        <v>2</v>
      </c>
      <c r="W13" s="105"/>
      <c r="X13" s="76">
        <f>4+(1/6)*2</f>
        <v>4.333333333333333</v>
      </c>
      <c r="Y13" s="72">
        <v>1</v>
      </c>
      <c r="Z13" s="72">
        <v>13</v>
      </c>
      <c r="AA13" s="72">
        <v>4</v>
      </c>
      <c r="AB13" s="90"/>
      <c r="AC13" s="87">
        <v>4</v>
      </c>
      <c r="AD13" s="72">
        <v>0</v>
      </c>
      <c r="AE13" s="72">
        <v>12</v>
      </c>
      <c r="AF13" s="72">
        <v>0</v>
      </c>
      <c r="AG13" s="150"/>
      <c r="AH13" s="142">
        <v>5</v>
      </c>
      <c r="AI13" s="72">
        <v>0</v>
      </c>
      <c r="AJ13" s="72">
        <v>10</v>
      </c>
      <c r="AK13" s="72">
        <v>1</v>
      </c>
      <c r="AL13" s="85"/>
      <c r="AM13" s="142">
        <v>8</v>
      </c>
      <c r="AN13" s="72">
        <v>1</v>
      </c>
      <c r="AO13" s="72">
        <v>37</v>
      </c>
      <c r="AP13" s="72">
        <v>0</v>
      </c>
      <c r="AQ13" s="85"/>
      <c r="AR13" s="87">
        <v>6</v>
      </c>
      <c r="AS13" s="72">
        <v>0</v>
      </c>
      <c r="AT13" s="72">
        <v>50</v>
      </c>
      <c r="AU13" s="72">
        <v>1</v>
      </c>
      <c r="AV13" s="85"/>
      <c r="AW13" s="87">
        <v>2</v>
      </c>
      <c r="AX13" s="72">
        <v>0</v>
      </c>
      <c r="AY13" s="72">
        <v>5</v>
      </c>
      <c r="AZ13" s="72">
        <v>0</v>
      </c>
      <c r="BA13" s="85"/>
      <c r="BB13" s="142"/>
      <c r="BC13" s="72"/>
      <c r="BD13" s="72"/>
      <c r="BE13" s="72"/>
      <c r="BF13" s="85"/>
      <c r="BG13" s="76">
        <f>5+(1/6)*1</f>
        <v>5.166666666666667</v>
      </c>
      <c r="BH13" s="72">
        <v>1</v>
      </c>
      <c r="BI13" s="72">
        <v>18</v>
      </c>
      <c r="BJ13" s="72">
        <v>2</v>
      </c>
      <c r="BK13" s="137"/>
      <c r="BL13" s="87"/>
      <c r="BM13" s="72"/>
      <c r="BN13" s="72"/>
      <c r="BO13" s="72"/>
      <c r="BP13" s="137"/>
      <c r="BQ13" s="76">
        <f>7+(1/6)*3</f>
        <v>7.5</v>
      </c>
      <c r="BR13" s="72">
        <v>1</v>
      </c>
      <c r="BS13" s="72">
        <v>49</v>
      </c>
      <c r="BT13" s="72">
        <v>2</v>
      </c>
      <c r="BU13" s="137"/>
      <c r="BV13" s="87">
        <v>5</v>
      </c>
      <c r="BW13" s="72">
        <v>0</v>
      </c>
      <c r="BX13" s="72">
        <v>34</v>
      </c>
      <c r="BY13" s="72">
        <v>2</v>
      </c>
      <c r="BZ13" s="137"/>
      <c r="CA13" s="87">
        <v>7</v>
      </c>
      <c r="CB13" s="72">
        <v>0</v>
      </c>
      <c r="CC13" s="72">
        <v>43</v>
      </c>
      <c r="CD13" s="72">
        <v>0</v>
      </c>
      <c r="CE13" s="137"/>
      <c r="CF13" s="87">
        <v>7</v>
      </c>
      <c r="CG13" s="72">
        <v>1</v>
      </c>
      <c r="CH13" s="72">
        <v>24</v>
      </c>
      <c r="CI13" s="72">
        <v>1</v>
      </c>
      <c r="CJ13" s="137"/>
      <c r="CK13" s="87">
        <v>7</v>
      </c>
      <c r="CL13" s="72">
        <v>0</v>
      </c>
      <c r="CM13" s="72">
        <v>63</v>
      </c>
      <c r="CN13" s="72">
        <v>1</v>
      </c>
      <c r="CO13" s="137"/>
      <c r="CP13" s="87">
        <v>9</v>
      </c>
      <c r="CQ13" s="72">
        <v>0</v>
      </c>
      <c r="CR13" s="72">
        <v>28</v>
      </c>
      <c r="CS13" s="143">
        <v>1</v>
      </c>
      <c r="CT13" s="137"/>
      <c r="CU13" s="142">
        <v>4</v>
      </c>
      <c r="CV13" s="72">
        <v>0</v>
      </c>
      <c r="CW13" s="72">
        <v>29</v>
      </c>
      <c r="CX13" s="72">
        <v>1</v>
      </c>
      <c r="CY13" s="90"/>
      <c r="CZ13" s="87">
        <v>1</v>
      </c>
      <c r="DA13" s="72">
        <v>0</v>
      </c>
      <c r="DB13" s="72">
        <v>3</v>
      </c>
      <c r="DC13" s="72">
        <v>0</v>
      </c>
      <c r="DD13" s="90"/>
      <c r="DE13" s="87"/>
      <c r="DF13" s="87"/>
      <c r="DG13" s="87"/>
      <c r="DH13" s="87"/>
      <c r="DI13" s="90"/>
      <c r="DJ13" s="87">
        <v>6</v>
      </c>
      <c r="DK13" s="72">
        <v>0</v>
      </c>
      <c r="DL13" s="72">
        <v>24</v>
      </c>
      <c r="DM13" s="72">
        <v>1</v>
      </c>
      <c r="DN13" s="90"/>
      <c r="DO13" s="87">
        <v>6</v>
      </c>
      <c r="DP13" s="72">
        <v>0</v>
      </c>
      <c r="DQ13" s="72">
        <v>20</v>
      </c>
      <c r="DR13" s="72">
        <v>2</v>
      </c>
      <c r="DS13" s="90"/>
      <c r="DT13" s="87">
        <v>3</v>
      </c>
      <c r="DU13" s="72">
        <v>0</v>
      </c>
      <c r="DV13" s="72">
        <v>19</v>
      </c>
      <c r="DW13" s="72">
        <v>0</v>
      </c>
      <c r="DX13" s="139"/>
      <c r="DY13" s="130"/>
      <c r="DZ13" s="130"/>
      <c r="EA13" s="130"/>
      <c r="EB13" s="130"/>
      <c r="EC13" s="139"/>
      <c r="ED13" s="130"/>
      <c r="EE13" s="130"/>
      <c r="EF13" s="130"/>
      <c r="EG13" s="130"/>
      <c r="EH13" s="139"/>
      <c r="EI13" s="130"/>
      <c r="EJ13" s="130"/>
      <c r="EK13" s="130"/>
      <c r="EL13" s="130"/>
      <c r="EM13" s="139"/>
      <c r="EN13" s="130"/>
      <c r="EO13" s="130"/>
      <c r="EP13" s="130"/>
      <c r="EQ13" s="130"/>
      <c r="EV13" s="76">
        <v>133.16666666666666</v>
      </c>
      <c r="EW13" s="87">
        <v>8</v>
      </c>
      <c r="EX13" s="87">
        <v>734</v>
      </c>
      <c r="EY13" s="87">
        <v>20</v>
      </c>
      <c r="EZ13" s="144">
        <f t="shared" si="11"/>
        <v>6.658333333333333</v>
      </c>
      <c r="FA13" s="144">
        <f t="shared" si="12"/>
        <v>5.5118898623279104</v>
      </c>
      <c r="FB13" s="145">
        <f t="shared" si="13"/>
        <v>36.7</v>
      </c>
      <c r="FD13" s="77">
        <v>2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</row>
    <row r="14" spans="2:160" ht="13.5" customHeight="1"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M14" s="155"/>
      <c r="N14" s="155"/>
      <c r="O14" s="155"/>
      <c r="P14" s="155"/>
      <c r="R14" s="155"/>
      <c r="T14" s="155"/>
      <c r="U14" s="155"/>
      <c r="V14" s="155"/>
      <c r="X14" s="155"/>
      <c r="Y14" s="155"/>
      <c r="Z14" s="155"/>
      <c r="AA14" s="155"/>
      <c r="AC14" s="155"/>
      <c r="AD14" s="155"/>
      <c r="AE14" s="155"/>
      <c r="AF14" s="155"/>
      <c r="AH14" s="155"/>
      <c r="AI14" s="155"/>
      <c r="AJ14" s="155"/>
      <c r="AK14" s="155"/>
      <c r="AM14" s="155"/>
      <c r="AN14" s="155"/>
      <c r="AO14" s="155"/>
      <c r="AP14" s="155"/>
      <c r="AR14" s="155"/>
      <c r="AS14" s="155"/>
      <c r="AT14" s="155"/>
      <c r="AU14" s="155"/>
      <c r="AW14" s="155"/>
      <c r="AX14" s="155"/>
      <c r="AY14" s="155"/>
      <c r="AZ14" s="155"/>
      <c r="BB14" s="155"/>
      <c r="BC14" s="155"/>
      <c r="BD14" s="155"/>
      <c r="BE14" s="155"/>
      <c r="BG14" s="155"/>
      <c r="BH14" s="155"/>
      <c r="BI14" s="155"/>
      <c r="BJ14" s="155"/>
      <c r="BL14" s="155"/>
      <c r="BM14" s="155"/>
      <c r="BN14" s="155"/>
      <c r="BO14" s="155"/>
      <c r="BQ14" s="155"/>
      <c r="BR14" s="155"/>
      <c r="BS14" s="155"/>
      <c r="BT14" s="155"/>
      <c r="BV14" s="155"/>
      <c r="BW14" s="155"/>
      <c r="BX14" s="155"/>
      <c r="BY14" s="155"/>
      <c r="CA14" s="155"/>
      <c r="CB14" s="155"/>
      <c r="CC14" s="155"/>
      <c r="CD14" s="155"/>
      <c r="CF14" s="155"/>
      <c r="CG14" s="155"/>
      <c r="CH14" s="155"/>
      <c r="CI14" s="155"/>
      <c r="CK14" s="155"/>
      <c r="CL14" s="155"/>
      <c r="CM14" s="155"/>
      <c r="CN14" s="155"/>
      <c r="CP14" s="155"/>
      <c r="CQ14" s="155"/>
      <c r="CR14" s="155"/>
      <c r="CS14" s="155"/>
      <c r="CU14" s="155"/>
      <c r="CV14" s="155"/>
      <c r="CW14" s="155"/>
      <c r="CX14" s="155"/>
      <c r="CZ14" s="155"/>
      <c r="DA14" s="155"/>
      <c r="DB14" s="155"/>
      <c r="DC14" s="155"/>
      <c r="DE14" s="155"/>
      <c r="DF14" s="155"/>
      <c r="DG14" s="155"/>
      <c r="DH14" s="155"/>
      <c r="DJ14" s="155"/>
      <c r="DK14" s="155"/>
      <c r="DL14" s="155"/>
      <c r="DM14" s="155"/>
      <c r="DO14" s="155"/>
      <c r="DP14" s="155"/>
      <c r="DQ14" s="155"/>
      <c r="DR14" s="155"/>
      <c r="DT14" s="155"/>
      <c r="DU14" s="155"/>
      <c r="DV14" s="155"/>
      <c r="DW14" s="155"/>
      <c r="EV14" s="155"/>
      <c r="EW14" s="155"/>
      <c r="EX14" s="155"/>
      <c r="EY14" s="155"/>
      <c r="EZ14" s="155"/>
      <c r="FA14" s="155"/>
      <c r="FB14" s="155"/>
      <c r="FD14" s="155"/>
    </row>
    <row r="15" spans="2:179" s="119" customFormat="1" ht="13.5" customHeight="1">
      <c r="B15" s="105"/>
      <c r="C15" s="272"/>
      <c r="D15" s="105"/>
      <c r="E15" s="104"/>
      <c r="F15" s="104"/>
      <c r="G15" s="104"/>
      <c r="H15" s="104"/>
      <c r="I15" s="62" t="s">
        <v>141</v>
      </c>
      <c r="J15" s="62" t="s">
        <v>142</v>
      </c>
      <c r="K15" s="62" t="s">
        <v>143</v>
      </c>
      <c r="L15" s="104"/>
      <c r="M15" s="122" t="s">
        <v>144</v>
      </c>
      <c r="N15" s="123"/>
      <c r="O15" s="123"/>
      <c r="P15" s="124"/>
      <c r="Q15" s="263"/>
      <c r="R15" s="57" t="s">
        <v>93</v>
      </c>
      <c r="S15" s="104"/>
      <c r="T15" s="323" t="s">
        <v>140</v>
      </c>
      <c r="U15" s="353"/>
      <c r="V15" s="354"/>
      <c r="W15" s="105"/>
      <c r="X15" s="159"/>
      <c r="Y15" s="160"/>
      <c r="Z15" s="160"/>
      <c r="AA15" s="160"/>
      <c r="AB15" s="94"/>
      <c r="AC15" s="159"/>
      <c r="AD15" s="160"/>
      <c r="AE15" s="160"/>
      <c r="AF15" s="160"/>
      <c r="AG15" s="94"/>
      <c r="AH15" s="159"/>
      <c r="AI15" s="160"/>
      <c r="AJ15" s="160"/>
      <c r="AK15" s="160"/>
      <c r="AL15" s="128"/>
      <c r="AM15" s="159"/>
      <c r="AN15" s="160"/>
      <c r="AO15" s="160"/>
      <c r="AP15" s="160"/>
      <c r="AQ15" s="84"/>
      <c r="AR15" s="159"/>
      <c r="AS15" s="160"/>
      <c r="AT15" s="160"/>
      <c r="AU15" s="160"/>
      <c r="AV15" s="84"/>
      <c r="AW15" s="159"/>
      <c r="AX15" s="160"/>
      <c r="AY15" s="160"/>
      <c r="AZ15" s="160"/>
      <c r="BA15" s="83"/>
      <c r="BB15" s="159"/>
      <c r="BC15" s="160"/>
      <c r="BD15" s="160"/>
      <c r="BE15" s="160"/>
      <c r="BF15" s="83"/>
      <c r="BG15" s="159"/>
      <c r="BH15" s="160"/>
      <c r="BI15" s="160"/>
      <c r="BJ15" s="160"/>
      <c r="BK15" s="121"/>
      <c r="BL15" s="159"/>
      <c r="BM15" s="160"/>
      <c r="BN15" s="160"/>
      <c r="BO15" s="160"/>
      <c r="BP15" s="129"/>
      <c r="BQ15" s="161"/>
      <c r="BR15" s="160"/>
      <c r="BS15" s="160"/>
      <c r="BT15" s="160"/>
      <c r="BU15" s="83"/>
      <c r="BV15" s="159"/>
      <c r="BW15" s="160"/>
      <c r="BX15" s="160"/>
      <c r="BY15" s="160"/>
      <c r="BZ15" s="83"/>
      <c r="CA15" s="159"/>
      <c r="CB15" s="160"/>
      <c r="CC15" s="160"/>
      <c r="CD15" s="160"/>
      <c r="CE15" s="90"/>
      <c r="CF15" s="159"/>
      <c r="CG15" s="160"/>
      <c r="CH15" s="160"/>
      <c r="CI15" s="160"/>
      <c r="CJ15" s="121"/>
      <c r="CK15" s="159"/>
      <c r="CL15" s="160"/>
      <c r="CM15" s="160"/>
      <c r="CN15" s="160"/>
      <c r="CO15" s="90"/>
      <c r="CP15" s="159"/>
      <c r="CQ15" s="160"/>
      <c r="CR15" s="160"/>
      <c r="CS15" s="160"/>
      <c r="CT15" s="90"/>
      <c r="CU15" s="159"/>
      <c r="CV15" s="160"/>
      <c r="CW15" s="160"/>
      <c r="CX15" s="160"/>
      <c r="CY15" s="90" t="s">
        <v>95</v>
      </c>
      <c r="CZ15" s="159"/>
      <c r="DA15" s="160"/>
      <c r="DB15" s="160"/>
      <c r="DC15" s="160"/>
      <c r="DD15" s="90" t="s">
        <v>95</v>
      </c>
      <c r="DE15" s="159"/>
      <c r="DF15" s="160"/>
      <c r="DG15" s="160"/>
      <c r="DH15" s="160"/>
      <c r="DI15" s="90" t="s">
        <v>95</v>
      </c>
      <c r="DJ15" s="159"/>
      <c r="DK15" s="160"/>
      <c r="DL15" s="160"/>
      <c r="DM15" s="160"/>
      <c r="DN15" s="90" t="s">
        <v>95</v>
      </c>
      <c r="DO15" s="159"/>
      <c r="DP15" s="160"/>
      <c r="DQ15" s="160"/>
      <c r="DR15" s="160"/>
      <c r="DS15" s="130" t="s">
        <v>95</v>
      </c>
      <c r="DT15" s="159"/>
      <c r="DU15" s="160"/>
      <c r="DV15" s="160"/>
      <c r="DW15" s="160"/>
      <c r="DX15" s="130"/>
      <c r="DY15" s="131"/>
      <c r="DZ15" s="130"/>
      <c r="EA15" s="130"/>
      <c r="EB15" s="130"/>
      <c r="EC15" s="130"/>
      <c r="ED15" s="131"/>
      <c r="EE15" s="130"/>
      <c r="EF15" s="130"/>
      <c r="EG15" s="130"/>
      <c r="EH15" s="130"/>
      <c r="EI15" s="131"/>
      <c r="EJ15" s="130"/>
      <c r="EK15" s="130"/>
      <c r="EL15" s="130"/>
      <c r="EM15" s="130"/>
      <c r="EN15" s="131"/>
      <c r="EO15" s="130"/>
      <c r="EP15" s="130"/>
      <c r="EQ15" s="130"/>
      <c r="EV15" s="349" t="s">
        <v>146</v>
      </c>
      <c r="EW15" s="347"/>
      <c r="EX15" s="347"/>
      <c r="EY15" s="347"/>
      <c r="EZ15" s="347"/>
      <c r="FA15" s="347"/>
      <c r="FB15" s="348"/>
      <c r="FD15" s="58" t="s">
        <v>96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</row>
    <row r="16" spans="2:179" s="119" customFormat="1" ht="13.5" customHeight="1">
      <c r="B16" s="132" t="s">
        <v>175</v>
      </c>
      <c r="C16" s="271"/>
      <c r="D16" s="61" t="s">
        <v>98</v>
      </c>
      <c r="E16" s="62" t="s">
        <v>148</v>
      </c>
      <c r="F16" s="62" t="s">
        <v>149</v>
      </c>
      <c r="G16" s="62" t="s">
        <v>101</v>
      </c>
      <c r="H16" s="62" t="s">
        <v>150</v>
      </c>
      <c r="I16" s="62" t="s">
        <v>151</v>
      </c>
      <c r="J16" s="62" t="s">
        <v>152</v>
      </c>
      <c r="K16" s="62" t="s">
        <v>103</v>
      </c>
      <c r="L16" s="133"/>
      <c r="M16" s="62" t="s">
        <v>148</v>
      </c>
      <c r="N16" s="62" t="s">
        <v>149</v>
      </c>
      <c r="O16" s="62" t="s">
        <v>153</v>
      </c>
      <c r="P16" s="62" t="s">
        <v>150</v>
      </c>
      <c r="Q16" s="264"/>
      <c r="R16" s="65" t="s">
        <v>104</v>
      </c>
      <c r="S16" s="162"/>
      <c r="T16" s="62" t="s">
        <v>152</v>
      </c>
      <c r="U16" s="274" t="s">
        <v>103</v>
      </c>
      <c r="V16" s="62" t="s">
        <v>105</v>
      </c>
      <c r="W16" s="105"/>
      <c r="X16" s="62" t="s">
        <v>148</v>
      </c>
      <c r="Y16" s="62" t="s">
        <v>149</v>
      </c>
      <c r="Z16" s="62" t="s">
        <v>153</v>
      </c>
      <c r="AA16" s="62" t="s">
        <v>150</v>
      </c>
      <c r="AB16" s="136"/>
      <c r="AC16" s="62" t="s">
        <v>148</v>
      </c>
      <c r="AD16" s="62" t="s">
        <v>149</v>
      </c>
      <c r="AE16" s="62" t="s">
        <v>153</v>
      </c>
      <c r="AF16" s="62" t="s">
        <v>150</v>
      </c>
      <c r="AG16" s="105"/>
      <c r="AH16" s="62" t="s">
        <v>148</v>
      </c>
      <c r="AI16" s="62" t="s">
        <v>149</v>
      </c>
      <c r="AJ16" s="62" t="s">
        <v>153</v>
      </c>
      <c r="AK16" s="62" t="s">
        <v>150</v>
      </c>
      <c r="AL16" s="94"/>
      <c r="AM16" s="62" t="s">
        <v>148</v>
      </c>
      <c r="AN16" s="62" t="s">
        <v>149</v>
      </c>
      <c r="AO16" s="62" t="s">
        <v>153</v>
      </c>
      <c r="AP16" s="62" t="s">
        <v>150</v>
      </c>
      <c r="AQ16" s="94"/>
      <c r="AR16" s="62" t="s">
        <v>148</v>
      </c>
      <c r="AS16" s="62" t="s">
        <v>149</v>
      </c>
      <c r="AT16" s="62" t="s">
        <v>153</v>
      </c>
      <c r="AU16" s="62" t="s">
        <v>150</v>
      </c>
      <c r="AV16" s="94"/>
      <c r="AW16" s="62" t="s">
        <v>148</v>
      </c>
      <c r="AX16" s="62" t="s">
        <v>149</v>
      </c>
      <c r="AY16" s="62" t="s">
        <v>153</v>
      </c>
      <c r="AZ16" s="62" t="s">
        <v>150</v>
      </c>
      <c r="BA16" s="86"/>
      <c r="BB16" s="62" t="s">
        <v>148</v>
      </c>
      <c r="BC16" s="62" t="s">
        <v>149</v>
      </c>
      <c r="BD16" s="62" t="s">
        <v>153</v>
      </c>
      <c r="BE16" s="62" t="s">
        <v>150</v>
      </c>
      <c r="BF16" s="85"/>
      <c r="BG16" s="62" t="s">
        <v>148</v>
      </c>
      <c r="BH16" s="62" t="s">
        <v>149</v>
      </c>
      <c r="BI16" s="62" t="s">
        <v>153</v>
      </c>
      <c r="BJ16" s="62" t="s">
        <v>150</v>
      </c>
      <c r="BK16" s="137"/>
      <c r="BL16" s="62" t="s">
        <v>148</v>
      </c>
      <c r="BM16" s="62" t="s">
        <v>149</v>
      </c>
      <c r="BN16" s="62" t="s">
        <v>153</v>
      </c>
      <c r="BO16" s="62" t="s">
        <v>150</v>
      </c>
      <c r="BP16" s="137"/>
      <c r="BQ16" s="165" t="s">
        <v>148</v>
      </c>
      <c r="BR16" s="62" t="s">
        <v>149</v>
      </c>
      <c r="BS16" s="62" t="s">
        <v>153</v>
      </c>
      <c r="BT16" s="62" t="s">
        <v>150</v>
      </c>
      <c r="BU16" s="137"/>
      <c r="BV16" s="62" t="s">
        <v>148</v>
      </c>
      <c r="BW16" s="62" t="s">
        <v>149</v>
      </c>
      <c r="BX16" s="62" t="s">
        <v>153</v>
      </c>
      <c r="BY16" s="62" t="s">
        <v>150</v>
      </c>
      <c r="BZ16" s="137"/>
      <c r="CA16" s="62" t="s">
        <v>148</v>
      </c>
      <c r="CB16" s="62" t="s">
        <v>149</v>
      </c>
      <c r="CC16" s="62" t="s">
        <v>153</v>
      </c>
      <c r="CD16" s="62" t="s">
        <v>150</v>
      </c>
      <c r="CE16" s="137"/>
      <c r="CF16" s="62" t="s">
        <v>148</v>
      </c>
      <c r="CG16" s="62" t="s">
        <v>149</v>
      </c>
      <c r="CH16" s="62" t="s">
        <v>153</v>
      </c>
      <c r="CI16" s="62" t="s">
        <v>150</v>
      </c>
      <c r="CJ16" s="90"/>
      <c r="CK16" s="62" t="s">
        <v>148</v>
      </c>
      <c r="CL16" s="62" t="s">
        <v>149</v>
      </c>
      <c r="CM16" s="62" t="s">
        <v>153</v>
      </c>
      <c r="CN16" s="62" t="s">
        <v>150</v>
      </c>
      <c r="CO16" s="90"/>
      <c r="CP16" s="62" t="s">
        <v>148</v>
      </c>
      <c r="CQ16" s="62" t="s">
        <v>149</v>
      </c>
      <c r="CR16" s="62" t="s">
        <v>153</v>
      </c>
      <c r="CS16" s="62" t="s">
        <v>150</v>
      </c>
      <c r="CT16" s="90"/>
      <c r="CU16" s="62" t="s">
        <v>148</v>
      </c>
      <c r="CV16" s="62" t="s">
        <v>149</v>
      </c>
      <c r="CW16" s="62" t="s">
        <v>153</v>
      </c>
      <c r="CX16" s="62" t="s">
        <v>150</v>
      </c>
      <c r="CY16" s="90"/>
      <c r="CZ16" s="62" t="s">
        <v>148</v>
      </c>
      <c r="DA16" s="62" t="s">
        <v>149</v>
      </c>
      <c r="DB16" s="62" t="s">
        <v>153</v>
      </c>
      <c r="DC16" s="62" t="s">
        <v>150</v>
      </c>
      <c r="DD16" s="90"/>
      <c r="DE16" s="62" t="s">
        <v>148</v>
      </c>
      <c r="DF16" s="62" t="s">
        <v>149</v>
      </c>
      <c r="DG16" s="62" t="s">
        <v>153</v>
      </c>
      <c r="DH16" s="62" t="s">
        <v>150</v>
      </c>
      <c r="DI16" s="90"/>
      <c r="DJ16" s="62" t="s">
        <v>148</v>
      </c>
      <c r="DK16" s="62" t="s">
        <v>149</v>
      </c>
      <c r="DL16" s="62" t="s">
        <v>153</v>
      </c>
      <c r="DM16" s="62" t="s">
        <v>150</v>
      </c>
      <c r="DN16" s="90"/>
      <c r="DO16" s="62" t="s">
        <v>148</v>
      </c>
      <c r="DP16" s="62" t="s">
        <v>149</v>
      </c>
      <c r="DQ16" s="62" t="s">
        <v>153</v>
      </c>
      <c r="DR16" s="62" t="s">
        <v>150</v>
      </c>
      <c r="DS16" s="90"/>
      <c r="DT16" s="62" t="s">
        <v>148</v>
      </c>
      <c r="DU16" s="62" t="s">
        <v>149</v>
      </c>
      <c r="DV16" s="62" t="s">
        <v>153</v>
      </c>
      <c r="DW16" s="62" t="s">
        <v>150</v>
      </c>
      <c r="DX16" s="139"/>
      <c r="DY16" s="140" t="s">
        <v>148</v>
      </c>
      <c r="DZ16" s="140" t="s">
        <v>149</v>
      </c>
      <c r="EA16" s="140" t="s">
        <v>153</v>
      </c>
      <c r="EB16" s="140" t="s">
        <v>150</v>
      </c>
      <c r="EC16" s="139"/>
      <c r="ED16" s="140" t="s">
        <v>148</v>
      </c>
      <c r="EE16" s="140" t="s">
        <v>149</v>
      </c>
      <c r="EF16" s="140" t="s">
        <v>153</v>
      </c>
      <c r="EG16" s="140" t="s">
        <v>150</v>
      </c>
      <c r="EH16" s="139"/>
      <c r="EI16" s="140" t="s">
        <v>148</v>
      </c>
      <c r="EJ16" s="140" t="s">
        <v>149</v>
      </c>
      <c r="EK16" s="140" t="s">
        <v>153</v>
      </c>
      <c r="EL16" s="140" t="s">
        <v>150</v>
      </c>
      <c r="EM16" s="139"/>
      <c r="EN16" s="140" t="s">
        <v>148</v>
      </c>
      <c r="EO16" s="140" t="s">
        <v>149</v>
      </c>
      <c r="EP16" s="140" t="s">
        <v>153</v>
      </c>
      <c r="EQ16" s="140" t="s">
        <v>150</v>
      </c>
      <c r="EV16" s="62" t="s">
        <v>148</v>
      </c>
      <c r="EW16" s="62" t="s">
        <v>149</v>
      </c>
      <c r="EX16" s="62" t="s">
        <v>153</v>
      </c>
      <c r="EY16" s="62" t="s">
        <v>150</v>
      </c>
      <c r="EZ16" s="62" t="s">
        <v>151</v>
      </c>
      <c r="FA16" s="62" t="s">
        <v>152</v>
      </c>
      <c r="FB16" s="62" t="s">
        <v>103</v>
      </c>
      <c r="FD16" s="66" t="s">
        <v>106</v>
      </c>
      <c r="FE16" s="119" t="s">
        <v>95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</row>
    <row r="17" spans="2:179" s="119" customFormat="1" ht="13.5" customHeight="1">
      <c r="B17" s="26" t="s">
        <v>289</v>
      </c>
      <c r="C17" s="141" t="s">
        <v>119</v>
      </c>
      <c r="D17" s="142">
        <v>2</v>
      </c>
      <c r="E17" s="143">
        <f aca="true" t="shared" si="14" ref="E17:E31">SUM(X17,AC17,AH17,AM17,AW17,AR17,BB17,BG17,BL17,BQ17,BV17,CA17,CF17,CK17,CP17,CU17,CZ17,DE17,DJ17,DO17,DT17,DY17,ED17,EI17,EN17)</f>
        <v>8</v>
      </c>
      <c r="F17" s="143">
        <f aca="true" t="shared" si="15" ref="F17:F31">SUM(Y17,AD17,AI17,AN17,AX17,AS17,BC17,BH17,BM17,BR17,BW17,CB17,CG17,CL17,CQ17,CV17,DA17,DF17,DK17,DP17,DU17,DZ17,EE17,EJ17,EO17)</f>
        <v>2</v>
      </c>
      <c r="G17" s="143">
        <f aca="true" t="shared" si="16" ref="G17:G31">SUM(Z17,AE17,AJ17,AO17,AY17,AT17,BD17,BI17,BN17,BS17,BX17,CC17,CH17,CM17,CR17,CW17,DB17,DG17,DL17,DQ17,DV17,EA17,EF17,EK17,EP17)</f>
        <v>21</v>
      </c>
      <c r="H17" s="143">
        <f aca="true" t="shared" si="17" ref="H17:H31">SUM(AA17,AF17,AK17,AP17,AZ17,AU17,BE17,BJ17,BO17,BT17,BY17,CD17,CI17,CN17,CS17,CX17,DC17,DH17,DM17,DR17,DW17,EB17,EG17,EL17,EQ17)</f>
        <v>3</v>
      </c>
      <c r="I17" s="144">
        <f aca="true" t="shared" si="18" ref="I17:I31">IF(H17=0,"-",E17/H17)</f>
        <v>2.6666666666666665</v>
      </c>
      <c r="J17" s="144">
        <f aca="true" t="shared" si="19" ref="J17:J31">IF(E17=0,"-",G17/E17)</f>
        <v>2.625</v>
      </c>
      <c r="K17" s="145">
        <f aca="true" t="shared" si="20" ref="K17:K31">IF(H17=0,"-",G17/H17)</f>
        <v>7</v>
      </c>
      <c r="L17" s="146"/>
      <c r="M17" s="87">
        <v>6</v>
      </c>
      <c r="N17" s="72">
        <v>1</v>
      </c>
      <c r="O17" s="72">
        <v>13</v>
      </c>
      <c r="P17" s="72">
        <v>3</v>
      </c>
      <c r="Q17" s="94"/>
      <c r="R17" s="147">
        <f aca="true" t="shared" si="21" ref="R17:R31">(H17*20)-(G17/5)</f>
        <v>55.8</v>
      </c>
      <c r="S17" s="146"/>
      <c r="T17" s="76">
        <f>IF(EV17="-",G17/E17,(EX17+G17)/(EV17+E17))</f>
        <v>3.066666666666667</v>
      </c>
      <c r="U17" s="76">
        <f>IF(EV17="-",IF(H17=0,G17,G17/H17),IF(EY17+H17=0,EX17+G17,(EX17+G17)/(EY17+H17)))</f>
        <v>18.4</v>
      </c>
      <c r="V17" s="77">
        <f>IF(EV17="-",IF(E17&lt;30,FD17,((IF(U17&gt;30,1,IF(U17&gt;25,2,IF(U17&gt;20,3,IF(U17&gt;15,4,IF(U17&gt;=0,5,0))))))+(IF(T17&gt;6,1,IF(T17&gt;5.5,2,IF(T17&gt;5,3,IF(T17&gt;4.5,4,IF(T17&gt;=0,5,0)))))))/2),IF(EV17+E17&lt;30,FD17,((IF(U17&gt;30,1,IF(U17&gt;25,2,IF(U17&gt;20,3,IF(U17&gt;15,4,IF(U17&gt;=0,5,0))))))+(IF(T17&gt;6,1,IF(T17&gt;5.5,2,IF(T17&gt;5,3,IF(T17&gt;4.5,4,IF(T17&gt;=0,5,0)))))))/2))</f>
        <v>4.5</v>
      </c>
      <c r="W17" s="105"/>
      <c r="X17" s="87"/>
      <c r="Y17" s="72"/>
      <c r="Z17" s="72"/>
      <c r="AA17" s="72"/>
      <c r="AB17" s="148"/>
      <c r="AC17" s="87"/>
      <c r="AD17" s="72"/>
      <c r="AE17" s="72"/>
      <c r="AF17" s="72"/>
      <c r="AG17" s="149"/>
      <c r="AH17" s="142"/>
      <c r="AI17" s="72"/>
      <c r="AJ17" s="72"/>
      <c r="AK17" s="72"/>
      <c r="AL17" s="85"/>
      <c r="AM17" s="142"/>
      <c r="AN17" s="72"/>
      <c r="AO17" s="72"/>
      <c r="AP17" s="72"/>
      <c r="AQ17" s="85"/>
      <c r="AR17" s="76"/>
      <c r="AS17" s="72"/>
      <c r="AT17" s="72"/>
      <c r="AU17" s="72"/>
      <c r="AV17" s="85"/>
      <c r="AW17" s="87"/>
      <c r="AX17" s="72"/>
      <c r="AY17" s="72"/>
      <c r="AZ17" s="72"/>
      <c r="BA17" s="85"/>
      <c r="BB17" s="76"/>
      <c r="BC17" s="72"/>
      <c r="BD17" s="72"/>
      <c r="BE17" s="72"/>
      <c r="BF17" s="85"/>
      <c r="BG17" s="87"/>
      <c r="BH17" s="72"/>
      <c r="BI17" s="72"/>
      <c r="BJ17" s="72"/>
      <c r="BK17" s="137"/>
      <c r="BL17" s="87">
        <v>6</v>
      </c>
      <c r="BM17" s="72">
        <v>1</v>
      </c>
      <c r="BN17" s="72">
        <v>13</v>
      </c>
      <c r="BO17" s="72">
        <v>3</v>
      </c>
      <c r="BP17" s="137"/>
      <c r="BQ17" s="87"/>
      <c r="BR17" s="72"/>
      <c r="BS17" s="72"/>
      <c r="BT17" s="72"/>
      <c r="BU17" s="137"/>
      <c r="BV17" s="87"/>
      <c r="BW17" s="72"/>
      <c r="BX17" s="72"/>
      <c r="BY17" s="72"/>
      <c r="BZ17" s="137"/>
      <c r="CA17" s="87"/>
      <c r="CB17" s="72"/>
      <c r="CC17" s="72"/>
      <c r="CD17" s="72"/>
      <c r="CE17" s="137"/>
      <c r="CF17" s="87"/>
      <c r="CG17" s="72"/>
      <c r="CH17" s="72"/>
      <c r="CI17" s="72"/>
      <c r="CJ17" s="137"/>
      <c r="CK17" s="87"/>
      <c r="CL17" s="72"/>
      <c r="CM17" s="72"/>
      <c r="CN17" s="72"/>
      <c r="CO17" s="137"/>
      <c r="CP17" s="87"/>
      <c r="CQ17" s="72"/>
      <c r="CR17" s="72"/>
      <c r="CS17" s="143"/>
      <c r="CT17" s="137"/>
      <c r="CU17" s="87"/>
      <c r="CV17" s="72"/>
      <c r="CW17" s="72"/>
      <c r="CX17" s="72"/>
      <c r="CY17" s="148"/>
      <c r="CZ17" s="87"/>
      <c r="DA17" s="72"/>
      <c r="DB17" s="72"/>
      <c r="DC17" s="72"/>
      <c r="DD17" s="148"/>
      <c r="DE17" s="87"/>
      <c r="DF17" s="72"/>
      <c r="DG17" s="72"/>
      <c r="DH17" s="72"/>
      <c r="DI17" s="148"/>
      <c r="DJ17" s="87"/>
      <c r="DK17" s="72"/>
      <c r="DL17" s="72"/>
      <c r="DM17" s="72"/>
      <c r="DN17" s="148"/>
      <c r="DO17" s="87"/>
      <c r="DP17" s="72"/>
      <c r="DQ17" s="72"/>
      <c r="DR17" s="72"/>
      <c r="DS17" s="148"/>
      <c r="DT17" s="87">
        <v>2</v>
      </c>
      <c r="DU17" s="72">
        <v>1</v>
      </c>
      <c r="DV17" s="72">
        <v>8</v>
      </c>
      <c r="DW17" s="72">
        <v>0</v>
      </c>
      <c r="DX17" s="139"/>
      <c r="DY17" s="130"/>
      <c r="DZ17" s="130"/>
      <c r="EA17" s="130"/>
      <c r="EB17" s="130"/>
      <c r="EC17" s="139"/>
      <c r="ED17" s="130"/>
      <c r="EE17" s="130"/>
      <c r="EF17" s="130"/>
      <c r="EG17" s="130"/>
      <c r="EH17" s="139"/>
      <c r="EI17" s="130"/>
      <c r="EJ17" s="130"/>
      <c r="EK17" s="130"/>
      <c r="EL17" s="130"/>
      <c r="EM17" s="139"/>
      <c r="EN17" s="130"/>
      <c r="EO17" s="130"/>
      <c r="EP17" s="130"/>
      <c r="EQ17" s="130"/>
      <c r="EV17" s="76">
        <v>22</v>
      </c>
      <c r="EW17" s="87">
        <v>7</v>
      </c>
      <c r="EX17" s="87">
        <v>71</v>
      </c>
      <c r="EY17" s="87">
        <v>2</v>
      </c>
      <c r="EZ17" s="144">
        <f>IF(OR(EV17="-",EY17=0),"-",EV17/EY17)</f>
        <v>11</v>
      </c>
      <c r="FA17" s="144">
        <f>IF(EV17="-","-",EX17/EV17)</f>
        <v>3.227272727272727</v>
      </c>
      <c r="FB17" s="145">
        <f>IF(OR(EV17="-",EY17=0),EX17,EX17/EY17)</f>
        <v>35.5</v>
      </c>
      <c r="FD17" s="91">
        <v>4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</row>
    <row r="18" spans="2:179" s="119" customFormat="1" ht="13.5" customHeight="1">
      <c r="B18" s="26" t="s">
        <v>346</v>
      </c>
      <c r="C18" s="141" t="s">
        <v>347</v>
      </c>
      <c r="D18" s="142">
        <v>1</v>
      </c>
      <c r="E18" s="143">
        <f t="shared" si="14"/>
        <v>3</v>
      </c>
      <c r="F18" s="143">
        <f t="shared" si="15"/>
        <v>1</v>
      </c>
      <c r="G18" s="143">
        <f t="shared" si="16"/>
        <v>9</v>
      </c>
      <c r="H18" s="143">
        <f t="shared" si="17"/>
        <v>2</v>
      </c>
      <c r="I18" s="144">
        <f t="shared" si="18"/>
        <v>1.5</v>
      </c>
      <c r="J18" s="144">
        <f t="shared" si="19"/>
        <v>3</v>
      </c>
      <c r="K18" s="145">
        <f t="shared" si="20"/>
        <v>4.5</v>
      </c>
      <c r="L18" s="146"/>
      <c r="M18" s="87">
        <v>3</v>
      </c>
      <c r="N18" s="72">
        <v>1</v>
      </c>
      <c r="O18" s="72">
        <v>9</v>
      </c>
      <c r="P18" s="72">
        <v>2</v>
      </c>
      <c r="Q18" s="94"/>
      <c r="R18" s="147">
        <f t="shared" si="21"/>
        <v>38.2</v>
      </c>
      <c r="S18" s="146"/>
      <c r="T18" s="76" t="s">
        <v>122</v>
      </c>
      <c r="U18" s="76" t="s">
        <v>122</v>
      </c>
      <c r="V18" s="76" t="s">
        <v>122</v>
      </c>
      <c r="W18" s="105"/>
      <c r="X18" s="87"/>
      <c r="Y18" s="72"/>
      <c r="Z18" s="72"/>
      <c r="AA18" s="72"/>
      <c r="AB18" s="148"/>
      <c r="AC18" s="87"/>
      <c r="AD18" s="72"/>
      <c r="AE18" s="72"/>
      <c r="AF18" s="72"/>
      <c r="AG18" s="149"/>
      <c r="AH18" s="142"/>
      <c r="AI18" s="72"/>
      <c r="AJ18" s="72"/>
      <c r="AK18" s="72"/>
      <c r="AL18" s="85"/>
      <c r="AM18" s="142"/>
      <c r="AN18" s="72"/>
      <c r="AO18" s="72"/>
      <c r="AP18" s="72"/>
      <c r="AQ18" s="85"/>
      <c r="AR18" s="76"/>
      <c r="AS18" s="72"/>
      <c r="AT18" s="72"/>
      <c r="AU18" s="72"/>
      <c r="AV18" s="85"/>
      <c r="AW18" s="87"/>
      <c r="AX18" s="72"/>
      <c r="AY18" s="72"/>
      <c r="AZ18" s="72"/>
      <c r="BA18" s="85"/>
      <c r="BB18" s="76"/>
      <c r="BC18" s="72"/>
      <c r="BD18" s="72"/>
      <c r="BE18" s="72"/>
      <c r="BF18" s="85"/>
      <c r="BG18" s="87"/>
      <c r="BH18" s="72"/>
      <c r="BI18" s="72"/>
      <c r="BJ18" s="72"/>
      <c r="BK18" s="137"/>
      <c r="BL18" s="87"/>
      <c r="BM18" s="72"/>
      <c r="BN18" s="72"/>
      <c r="BO18" s="72"/>
      <c r="BP18" s="137"/>
      <c r="BQ18" s="87"/>
      <c r="BR18" s="72"/>
      <c r="BS18" s="72"/>
      <c r="BT18" s="72"/>
      <c r="BU18" s="137"/>
      <c r="BV18" s="87"/>
      <c r="BW18" s="72"/>
      <c r="BX18" s="72"/>
      <c r="BY18" s="72"/>
      <c r="BZ18" s="137"/>
      <c r="CA18" s="87"/>
      <c r="CB18" s="72"/>
      <c r="CC18" s="72"/>
      <c r="CD18" s="72"/>
      <c r="CE18" s="137"/>
      <c r="CF18" s="87">
        <v>3</v>
      </c>
      <c r="CG18" s="72">
        <v>1</v>
      </c>
      <c r="CH18" s="72">
        <v>9</v>
      </c>
      <c r="CI18" s="72">
        <v>2</v>
      </c>
      <c r="CJ18" s="137"/>
      <c r="CK18" s="87"/>
      <c r="CL18" s="72"/>
      <c r="CM18" s="72"/>
      <c r="CN18" s="72"/>
      <c r="CO18" s="137"/>
      <c r="CP18" s="87"/>
      <c r="CQ18" s="72"/>
      <c r="CR18" s="72"/>
      <c r="CS18" s="143"/>
      <c r="CT18" s="137"/>
      <c r="CU18" s="87"/>
      <c r="CV18" s="72"/>
      <c r="CW18" s="72"/>
      <c r="CX18" s="72"/>
      <c r="CY18" s="148"/>
      <c r="CZ18" s="87"/>
      <c r="DA18" s="72"/>
      <c r="DB18" s="72"/>
      <c r="DC18" s="72"/>
      <c r="DD18" s="148"/>
      <c r="DE18" s="87"/>
      <c r="DF18" s="72"/>
      <c r="DG18" s="72"/>
      <c r="DH18" s="72"/>
      <c r="DI18" s="148"/>
      <c r="DJ18" s="87"/>
      <c r="DK18" s="72"/>
      <c r="DL18" s="72"/>
      <c r="DM18" s="72"/>
      <c r="DN18" s="148"/>
      <c r="DO18" s="87"/>
      <c r="DP18" s="72"/>
      <c r="DQ18" s="72"/>
      <c r="DR18" s="72"/>
      <c r="DS18" s="148"/>
      <c r="DT18" s="87"/>
      <c r="DU18" s="72"/>
      <c r="DV18" s="72"/>
      <c r="DW18" s="72"/>
      <c r="DX18" s="139"/>
      <c r="DY18" s="130"/>
      <c r="DZ18" s="130"/>
      <c r="EA18" s="130"/>
      <c r="EB18" s="130"/>
      <c r="EC18" s="139"/>
      <c r="ED18" s="130"/>
      <c r="EE18" s="130"/>
      <c r="EF18" s="130"/>
      <c r="EG18" s="130"/>
      <c r="EH18" s="139"/>
      <c r="EI18" s="130"/>
      <c r="EJ18" s="130"/>
      <c r="EK18" s="130"/>
      <c r="EL18" s="130"/>
      <c r="EM18" s="139"/>
      <c r="EN18" s="130"/>
      <c r="EO18" s="130"/>
      <c r="EP18" s="130"/>
      <c r="EQ18" s="130"/>
      <c r="EV18" s="76"/>
      <c r="EW18" s="87"/>
      <c r="EX18" s="87"/>
      <c r="EY18" s="87"/>
      <c r="EZ18" s="144"/>
      <c r="FA18" s="144"/>
      <c r="FB18" s="145"/>
      <c r="FC18" s="43"/>
      <c r="FD18" s="7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</row>
    <row r="19" spans="2:179" s="119" customFormat="1" ht="13.5" customHeight="1">
      <c r="B19" s="26" t="s">
        <v>288</v>
      </c>
      <c r="C19" s="141" t="s">
        <v>119</v>
      </c>
      <c r="D19" s="142">
        <v>1</v>
      </c>
      <c r="E19" s="143">
        <f t="shared" si="14"/>
        <v>2.3333333333333335</v>
      </c>
      <c r="F19" s="143">
        <f t="shared" si="15"/>
        <v>0</v>
      </c>
      <c r="G19" s="143">
        <f t="shared" si="16"/>
        <v>6</v>
      </c>
      <c r="H19" s="143">
        <f t="shared" si="17"/>
        <v>1</v>
      </c>
      <c r="I19" s="144">
        <f t="shared" si="18"/>
        <v>2.3333333333333335</v>
      </c>
      <c r="J19" s="144">
        <f t="shared" si="19"/>
        <v>2.571428571428571</v>
      </c>
      <c r="K19" s="145">
        <f t="shared" si="20"/>
        <v>6</v>
      </c>
      <c r="L19" s="146"/>
      <c r="M19" s="76">
        <f>2+(1/6)*2</f>
        <v>2.3333333333333335</v>
      </c>
      <c r="N19" s="72">
        <v>0</v>
      </c>
      <c r="O19" s="72">
        <v>6</v>
      </c>
      <c r="P19" s="72">
        <v>1</v>
      </c>
      <c r="Q19" s="94"/>
      <c r="R19" s="147">
        <f t="shared" si="21"/>
        <v>18.8</v>
      </c>
      <c r="S19" s="146"/>
      <c r="T19" s="76" t="s">
        <v>122</v>
      </c>
      <c r="U19" s="76" t="s">
        <v>122</v>
      </c>
      <c r="V19" s="76" t="s">
        <v>122</v>
      </c>
      <c r="W19" s="105"/>
      <c r="X19" s="87"/>
      <c r="Y19" s="72"/>
      <c r="Z19" s="72"/>
      <c r="AA19" s="72"/>
      <c r="AB19" s="148"/>
      <c r="AC19" s="87"/>
      <c r="AD19" s="72"/>
      <c r="AE19" s="72"/>
      <c r="AF19" s="72"/>
      <c r="AG19" s="149"/>
      <c r="AH19" s="142"/>
      <c r="AI19" s="72"/>
      <c r="AJ19" s="72"/>
      <c r="AK19" s="72"/>
      <c r="AL19" s="85"/>
      <c r="AM19" s="142"/>
      <c r="AN19" s="72"/>
      <c r="AO19" s="72"/>
      <c r="AP19" s="72"/>
      <c r="AQ19" s="85"/>
      <c r="AR19" s="76"/>
      <c r="AS19" s="72"/>
      <c r="AT19" s="72"/>
      <c r="AU19" s="72"/>
      <c r="AV19" s="85"/>
      <c r="AW19" s="87"/>
      <c r="AX19" s="72"/>
      <c r="AY19" s="72"/>
      <c r="AZ19" s="72"/>
      <c r="BA19" s="85"/>
      <c r="BB19" s="76"/>
      <c r="BC19" s="72"/>
      <c r="BD19" s="72"/>
      <c r="BE19" s="72"/>
      <c r="BF19" s="85"/>
      <c r="BG19" s="87"/>
      <c r="BH19" s="72"/>
      <c r="BI19" s="72"/>
      <c r="BJ19" s="72"/>
      <c r="BK19" s="137"/>
      <c r="BL19" s="76">
        <f>2+(1/6)*2</f>
        <v>2.3333333333333335</v>
      </c>
      <c r="BM19" s="72">
        <v>0</v>
      </c>
      <c r="BN19" s="72">
        <v>6</v>
      </c>
      <c r="BO19" s="72">
        <v>1</v>
      </c>
      <c r="BP19" s="137"/>
      <c r="BQ19" s="87"/>
      <c r="BR19" s="72"/>
      <c r="BS19" s="72"/>
      <c r="BT19" s="72"/>
      <c r="BU19" s="137"/>
      <c r="BV19" s="87"/>
      <c r="BW19" s="72"/>
      <c r="BX19" s="72"/>
      <c r="BY19" s="72"/>
      <c r="BZ19" s="137"/>
      <c r="CA19" s="87"/>
      <c r="CB19" s="72"/>
      <c r="CC19" s="72"/>
      <c r="CD19" s="72"/>
      <c r="CE19" s="137"/>
      <c r="CF19" s="87"/>
      <c r="CG19" s="72"/>
      <c r="CH19" s="72"/>
      <c r="CI19" s="72"/>
      <c r="CJ19" s="137"/>
      <c r="CK19" s="87"/>
      <c r="CL19" s="72"/>
      <c r="CM19" s="72"/>
      <c r="CN19" s="72"/>
      <c r="CO19" s="137"/>
      <c r="CP19" s="87"/>
      <c r="CQ19" s="72"/>
      <c r="CR19" s="72"/>
      <c r="CS19" s="143"/>
      <c r="CT19" s="137"/>
      <c r="CU19" s="87"/>
      <c r="CV19" s="72"/>
      <c r="CW19" s="72"/>
      <c r="CX19" s="72"/>
      <c r="CY19" s="148"/>
      <c r="CZ19" s="87"/>
      <c r="DA19" s="72"/>
      <c r="DB19" s="72"/>
      <c r="DC19" s="72"/>
      <c r="DD19" s="148"/>
      <c r="DE19" s="87"/>
      <c r="DF19" s="72"/>
      <c r="DG19" s="72"/>
      <c r="DH19" s="72"/>
      <c r="DI19" s="148"/>
      <c r="DJ19" s="87"/>
      <c r="DK19" s="72"/>
      <c r="DL19" s="72"/>
      <c r="DM19" s="72"/>
      <c r="DN19" s="148"/>
      <c r="DO19" s="87"/>
      <c r="DP19" s="72"/>
      <c r="DQ19" s="72"/>
      <c r="DR19" s="72"/>
      <c r="DS19" s="148"/>
      <c r="DT19" s="87"/>
      <c r="DU19" s="72"/>
      <c r="DV19" s="72"/>
      <c r="DW19" s="72"/>
      <c r="DX19" s="139"/>
      <c r="DY19" s="130"/>
      <c r="DZ19" s="130"/>
      <c r="EA19" s="130"/>
      <c r="EB19" s="130"/>
      <c r="EC19" s="139"/>
      <c r="ED19" s="130"/>
      <c r="EE19" s="130"/>
      <c r="EF19" s="130"/>
      <c r="EG19" s="130"/>
      <c r="EH19" s="139"/>
      <c r="EI19" s="130"/>
      <c r="EJ19" s="130"/>
      <c r="EK19" s="130"/>
      <c r="EL19" s="130"/>
      <c r="EM19" s="139"/>
      <c r="EN19" s="130"/>
      <c r="EO19" s="130"/>
      <c r="EP19" s="130"/>
      <c r="EQ19" s="130"/>
      <c r="EV19" s="76"/>
      <c r="EW19" s="87"/>
      <c r="EX19" s="87"/>
      <c r="EY19" s="87"/>
      <c r="EZ19" s="144"/>
      <c r="FA19" s="144"/>
      <c r="FB19" s="145"/>
      <c r="FC19" s="43"/>
      <c r="FD19" s="7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</row>
    <row r="20" spans="2:179" s="119" customFormat="1" ht="13.5" customHeight="1">
      <c r="B20" s="26" t="s">
        <v>184</v>
      </c>
      <c r="C20" s="141" t="s">
        <v>108</v>
      </c>
      <c r="D20" s="142">
        <v>1</v>
      </c>
      <c r="E20" s="143">
        <f t="shared" si="14"/>
        <v>4</v>
      </c>
      <c r="F20" s="143">
        <f t="shared" si="15"/>
        <v>1</v>
      </c>
      <c r="G20" s="143">
        <f t="shared" si="16"/>
        <v>18</v>
      </c>
      <c r="H20" s="143">
        <f t="shared" si="17"/>
        <v>3</v>
      </c>
      <c r="I20" s="144">
        <f t="shared" si="18"/>
        <v>1.3333333333333333</v>
      </c>
      <c r="J20" s="144">
        <f t="shared" si="19"/>
        <v>4.5</v>
      </c>
      <c r="K20" s="145">
        <f t="shared" si="20"/>
        <v>6</v>
      </c>
      <c r="L20" s="146"/>
      <c r="M20" s="87">
        <v>4</v>
      </c>
      <c r="N20" s="72">
        <v>1</v>
      </c>
      <c r="O20" s="72">
        <v>18</v>
      </c>
      <c r="P20" s="72">
        <v>3</v>
      </c>
      <c r="Q20" s="94"/>
      <c r="R20" s="147">
        <f t="shared" si="21"/>
        <v>56.4</v>
      </c>
      <c r="S20" s="146"/>
      <c r="T20" s="76" t="s">
        <v>122</v>
      </c>
      <c r="U20" s="76" t="s">
        <v>122</v>
      </c>
      <c r="V20" s="76" t="s">
        <v>122</v>
      </c>
      <c r="W20" s="105"/>
      <c r="X20" s="87"/>
      <c r="Y20" s="72"/>
      <c r="Z20" s="72"/>
      <c r="AA20" s="72"/>
      <c r="AB20" s="148"/>
      <c r="AC20" s="87"/>
      <c r="AD20" s="72"/>
      <c r="AE20" s="72"/>
      <c r="AF20" s="72"/>
      <c r="AG20" s="149"/>
      <c r="AH20" s="142"/>
      <c r="AI20" s="72"/>
      <c r="AJ20" s="72"/>
      <c r="AK20" s="72"/>
      <c r="AL20" s="85"/>
      <c r="AM20" s="142"/>
      <c r="AN20" s="72"/>
      <c r="AO20" s="72"/>
      <c r="AP20" s="72"/>
      <c r="AQ20" s="85"/>
      <c r="AR20" s="76"/>
      <c r="AS20" s="72"/>
      <c r="AT20" s="72"/>
      <c r="AU20" s="72"/>
      <c r="AV20" s="85"/>
      <c r="AW20" s="87"/>
      <c r="AX20" s="72"/>
      <c r="AY20" s="72"/>
      <c r="AZ20" s="72"/>
      <c r="BA20" s="85"/>
      <c r="BB20" s="76"/>
      <c r="BC20" s="72"/>
      <c r="BD20" s="72"/>
      <c r="BE20" s="72"/>
      <c r="BF20" s="85"/>
      <c r="BG20" s="87"/>
      <c r="BH20" s="72"/>
      <c r="BI20" s="72"/>
      <c r="BJ20" s="72"/>
      <c r="BK20" s="137"/>
      <c r="BL20" s="87"/>
      <c r="BM20" s="72"/>
      <c r="BN20" s="72"/>
      <c r="BO20" s="72"/>
      <c r="BP20" s="137"/>
      <c r="BQ20" s="87"/>
      <c r="BR20" s="72"/>
      <c r="BS20" s="72"/>
      <c r="BT20" s="72"/>
      <c r="BU20" s="137"/>
      <c r="BV20" s="87"/>
      <c r="BW20" s="72"/>
      <c r="BX20" s="72"/>
      <c r="BY20" s="72"/>
      <c r="BZ20" s="137"/>
      <c r="CA20" s="87"/>
      <c r="CB20" s="72"/>
      <c r="CC20" s="72"/>
      <c r="CD20" s="72"/>
      <c r="CE20" s="137"/>
      <c r="CF20" s="87"/>
      <c r="CG20" s="72"/>
      <c r="CH20" s="72"/>
      <c r="CI20" s="72"/>
      <c r="CJ20" s="137"/>
      <c r="CK20" s="87"/>
      <c r="CL20" s="72"/>
      <c r="CM20" s="72"/>
      <c r="CN20" s="72"/>
      <c r="CO20" s="137"/>
      <c r="CP20" s="87"/>
      <c r="CQ20" s="72"/>
      <c r="CR20" s="72"/>
      <c r="CS20" s="143"/>
      <c r="CT20" s="137"/>
      <c r="CU20" s="87"/>
      <c r="CV20" s="72"/>
      <c r="CW20" s="72"/>
      <c r="CX20" s="72"/>
      <c r="CY20" s="148"/>
      <c r="CZ20" s="87">
        <v>4</v>
      </c>
      <c r="DA20" s="72">
        <v>1</v>
      </c>
      <c r="DB20" s="72">
        <v>18</v>
      </c>
      <c r="DC20" s="72">
        <v>3</v>
      </c>
      <c r="DD20" s="148"/>
      <c r="DE20" s="87"/>
      <c r="DF20" s="87"/>
      <c r="DG20" s="87"/>
      <c r="DH20" s="87"/>
      <c r="DI20" s="148"/>
      <c r="DJ20" s="87"/>
      <c r="DK20" s="72"/>
      <c r="DL20" s="72"/>
      <c r="DM20" s="72"/>
      <c r="DN20" s="148"/>
      <c r="DO20" s="87"/>
      <c r="DP20" s="72"/>
      <c r="DQ20" s="72"/>
      <c r="DR20" s="72"/>
      <c r="DS20" s="148"/>
      <c r="DT20" s="87"/>
      <c r="DU20" s="72"/>
      <c r="DV20" s="72"/>
      <c r="DW20" s="72"/>
      <c r="DX20" s="139"/>
      <c r="DY20" s="130"/>
      <c r="DZ20" s="130"/>
      <c r="EA20" s="130"/>
      <c r="EB20" s="130"/>
      <c r="EC20" s="139"/>
      <c r="ED20" s="130"/>
      <c r="EE20" s="130"/>
      <c r="EF20" s="130"/>
      <c r="EG20" s="130"/>
      <c r="EH20" s="139"/>
      <c r="EI20" s="130"/>
      <c r="EJ20" s="130"/>
      <c r="EK20" s="130"/>
      <c r="EL20" s="130"/>
      <c r="EM20" s="139"/>
      <c r="EN20" s="130"/>
      <c r="EO20" s="130"/>
      <c r="EP20" s="130"/>
      <c r="EQ20" s="130"/>
      <c r="EV20" s="76"/>
      <c r="EW20" s="87"/>
      <c r="EX20" s="87"/>
      <c r="EY20" s="87"/>
      <c r="EZ20" s="144"/>
      <c r="FA20" s="144"/>
      <c r="FB20" s="145"/>
      <c r="FC20" s="43"/>
      <c r="FD20" s="91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</row>
    <row r="21" spans="2:179" s="119" customFormat="1" ht="13.5" customHeight="1">
      <c r="B21" s="26" t="s">
        <v>332</v>
      </c>
      <c r="C21" s="141" t="s">
        <v>110</v>
      </c>
      <c r="D21" s="142">
        <v>6</v>
      </c>
      <c r="E21" s="143">
        <f t="shared" si="14"/>
        <v>6</v>
      </c>
      <c r="F21" s="143">
        <f t="shared" si="15"/>
        <v>0</v>
      </c>
      <c r="G21" s="143">
        <f t="shared" si="16"/>
        <v>21</v>
      </c>
      <c r="H21" s="143">
        <f t="shared" si="17"/>
        <v>2</v>
      </c>
      <c r="I21" s="144">
        <f t="shared" si="18"/>
        <v>3</v>
      </c>
      <c r="J21" s="144">
        <f t="shared" si="19"/>
        <v>3.5</v>
      </c>
      <c r="K21" s="145">
        <f t="shared" si="20"/>
        <v>10.5</v>
      </c>
      <c r="L21" s="146"/>
      <c r="M21" s="87">
        <v>6</v>
      </c>
      <c r="N21" s="72">
        <v>0</v>
      </c>
      <c r="O21" s="72">
        <v>21</v>
      </c>
      <c r="P21" s="72">
        <v>2</v>
      </c>
      <c r="Q21" s="94"/>
      <c r="R21" s="147">
        <f t="shared" si="21"/>
        <v>35.8</v>
      </c>
      <c r="S21" s="146"/>
      <c r="T21" s="76" t="s">
        <v>122</v>
      </c>
      <c r="U21" s="76" t="s">
        <v>122</v>
      </c>
      <c r="V21" s="76" t="s">
        <v>122</v>
      </c>
      <c r="W21" s="105"/>
      <c r="X21" s="87"/>
      <c r="Y21" s="72"/>
      <c r="Z21" s="72"/>
      <c r="AA21" s="72"/>
      <c r="AB21" s="148"/>
      <c r="AC21" s="87"/>
      <c r="AD21" s="72"/>
      <c r="AE21" s="72"/>
      <c r="AF21" s="72"/>
      <c r="AG21" s="149"/>
      <c r="AH21" s="142"/>
      <c r="AI21" s="72"/>
      <c r="AJ21" s="72"/>
      <c r="AK21" s="72"/>
      <c r="AL21" s="85"/>
      <c r="AM21" s="142"/>
      <c r="AN21" s="72"/>
      <c r="AO21" s="72"/>
      <c r="AP21" s="72"/>
      <c r="AQ21" s="85"/>
      <c r="AR21" s="76"/>
      <c r="AS21" s="72"/>
      <c r="AT21" s="72"/>
      <c r="AU21" s="72"/>
      <c r="AV21" s="85"/>
      <c r="AW21" s="87"/>
      <c r="AX21" s="72"/>
      <c r="AY21" s="72"/>
      <c r="AZ21" s="72"/>
      <c r="BA21" s="85"/>
      <c r="BB21" s="76"/>
      <c r="BC21" s="72"/>
      <c r="BD21" s="72"/>
      <c r="BE21" s="72"/>
      <c r="BF21" s="85"/>
      <c r="BG21" s="87"/>
      <c r="BH21" s="72"/>
      <c r="BI21" s="72"/>
      <c r="BJ21" s="72"/>
      <c r="BK21" s="137"/>
      <c r="BL21" s="87"/>
      <c r="BM21" s="72"/>
      <c r="BN21" s="72"/>
      <c r="BO21" s="72"/>
      <c r="BP21" s="137"/>
      <c r="BQ21" s="87"/>
      <c r="BR21" s="72"/>
      <c r="BS21" s="72"/>
      <c r="BT21" s="72"/>
      <c r="BU21" s="137"/>
      <c r="BV21" s="87"/>
      <c r="BW21" s="72"/>
      <c r="BX21" s="72"/>
      <c r="BY21" s="72"/>
      <c r="BZ21" s="137"/>
      <c r="CA21" s="87">
        <v>6</v>
      </c>
      <c r="CB21" s="72">
        <v>0</v>
      </c>
      <c r="CC21" s="72">
        <v>21</v>
      </c>
      <c r="CD21" s="72">
        <v>2</v>
      </c>
      <c r="CE21" s="137"/>
      <c r="CF21" s="87"/>
      <c r="CG21" s="72"/>
      <c r="CH21" s="72"/>
      <c r="CI21" s="72"/>
      <c r="CJ21" s="137"/>
      <c r="CK21" s="87"/>
      <c r="CL21" s="72"/>
      <c r="CM21" s="72"/>
      <c r="CN21" s="72"/>
      <c r="CO21" s="137"/>
      <c r="CP21" s="87"/>
      <c r="CQ21" s="72"/>
      <c r="CR21" s="72"/>
      <c r="CS21" s="143"/>
      <c r="CT21" s="137"/>
      <c r="CU21" s="87"/>
      <c r="CV21" s="72"/>
      <c r="CW21" s="72"/>
      <c r="CX21" s="72"/>
      <c r="CY21" s="148"/>
      <c r="CZ21" s="87"/>
      <c r="DA21" s="72"/>
      <c r="DB21" s="72"/>
      <c r="DC21" s="72"/>
      <c r="DD21" s="148"/>
      <c r="DE21" s="87"/>
      <c r="DF21" s="87"/>
      <c r="DG21" s="87"/>
      <c r="DH21" s="87"/>
      <c r="DI21" s="148"/>
      <c r="DJ21" s="87"/>
      <c r="DK21" s="72"/>
      <c r="DL21" s="72"/>
      <c r="DM21" s="72"/>
      <c r="DN21" s="148"/>
      <c r="DO21" s="87"/>
      <c r="DP21" s="72"/>
      <c r="DQ21" s="72"/>
      <c r="DR21" s="72"/>
      <c r="DS21" s="148"/>
      <c r="DT21" s="87"/>
      <c r="DU21" s="72"/>
      <c r="DV21" s="72"/>
      <c r="DW21" s="72"/>
      <c r="DX21" s="139"/>
      <c r="DY21" s="130"/>
      <c r="DZ21" s="130"/>
      <c r="EA21" s="130"/>
      <c r="EB21" s="130"/>
      <c r="EC21" s="139"/>
      <c r="ED21" s="130"/>
      <c r="EE21" s="130"/>
      <c r="EF21" s="130"/>
      <c r="EG21" s="130"/>
      <c r="EH21" s="139"/>
      <c r="EI21" s="130"/>
      <c r="EJ21" s="130"/>
      <c r="EK21" s="130"/>
      <c r="EL21" s="130"/>
      <c r="EM21" s="139"/>
      <c r="EN21" s="130"/>
      <c r="EO21" s="130"/>
      <c r="EP21" s="130"/>
      <c r="EQ21" s="130"/>
      <c r="EV21" s="76"/>
      <c r="EW21" s="87"/>
      <c r="EX21" s="87"/>
      <c r="EY21" s="87"/>
      <c r="EZ21" s="144"/>
      <c r="FA21" s="144"/>
      <c r="FB21" s="145"/>
      <c r="FC21" s="43"/>
      <c r="FD21" s="7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</row>
    <row r="22" spans="2:179" s="119" customFormat="1" ht="13.5" customHeight="1">
      <c r="B22" s="26" t="s">
        <v>255</v>
      </c>
      <c r="C22" s="141" t="s">
        <v>108</v>
      </c>
      <c r="D22" s="142">
        <v>1</v>
      </c>
      <c r="E22" s="143">
        <f t="shared" si="14"/>
        <v>2</v>
      </c>
      <c r="F22" s="143">
        <f t="shared" si="15"/>
        <v>0</v>
      </c>
      <c r="G22" s="143">
        <f t="shared" si="16"/>
        <v>13</v>
      </c>
      <c r="H22" s="143">
        <f t="shared" si="17"/>
        <v>1</v>
      </c>
      <c r="I22" s="144">
        <f t="shared" si="18"/>
        <v>2</v>
      </c>
      <c r="J22" s="144">
        <f t="shared" si="19"/>
        <v>6.5</v>
      </c>
      <c r="K22" s="145">
        <f t="shared" si="20"/>
        <v>13</v>
      </c>
      <c r="L22" s="146"/>
      <c r="M22" s="87">
        <v>2</v>
      </c>
      <c r="N22" s="72">
        <v>0</v>
      </c>
      <c r="O22" s="72">
        <v>13</v>
      </c>
      <c r="P22" s="72">
        <v>1</v>
      </c>
      <c r="Q22" s="94"/>
      <c r="R22" s="147">
        <f t="shared" si="21"/>
        <v>17.4</v>
      </c>
      <c r="S22" s="146"/>
      <c r="T22" s="76">
        <f>IF(EV22="-",G22/E22,(EX22+G22)/(EV22+E22))</f>
        <v>6.5</v>
      </c>
      <c r="U22" s="76">
        <f>IF(EV22="-",IF(H22=0,G22,G22/H22),IF(EY22+H22=0,EX22+G22,(EX22+G22)/(EY22+H22)))</f>
        <v>13</v>
      </c>
      <c r="V22" s="77" t="str">
        <f>IF(EV22="-",IF(E22&lt;30,FD22,((IF(U22&gt;30,1,IF(U22&gt;25,2,IF(U22&gt;20,3,IF(U22&gt;15,4,IF(U22&gt;=0,5,0))))))+(IF(T22&gt;6,1,IF(T22&gt;5.5,2,IF(T22&gt;5,3,IF(T22&gt;4.5,4,IF(T22&gt;=0,5,0)))))))/2),IF(EV22+E22&lt;30,FD22,((IF(U22&gt;30,1,IF(U22&gt;25,2,IF(U22&gt;20,3,IF(U22&gt;15,4,IF(U22&gt;=0,5,0))))))+(IF(T22&gt;6,1,IF(T22&gt;5.5,2,IF(T22&gt;5,3,IF(T22&gt;4.5,4,IF(T22&gt;=0,5,0)))))))/2))</f>
        <v>2</v>
      </c>
      <c r="W22" s="105"/>
      <c r="X22" s="87"/>
      <c r="Y22" s="72"/>
      <c r="Z22" s="72"/>
      <c r="AA22" s="72"/>
      <c r="AB22" s="148"/>
      <c r="AC22" s="87"/>
      <c r="AD22" s="72"/>
      <c r="AE22" s="72"/>
      <c r="AF22" s="72"/>
      <c r="AG22" s="149"/>
      <c r="AH22" s="142"/>
      <c r="AI22" s="72"/>
      <c r="AJ22" s="72"/>
      <c r="AK22" s="72"/>
      <c r="AL22" s="85"/>
      <c r="AM22" s="76"/>
      <c r="AN22" s="72"/>
      <c r="AO22" s="72"/>
      <c r="AP22" s="72"/>
      <c r="AQ22" s="85"/>
      <c r="AR22" s="87"/>
      <c r="AS22" s="72"/>
      <c r="AT22" s="72"/>
      <c r="AU22" s="72"/>
      <c r="AV22" s="85"/>
      <c r="AW22" s="87">
        <v>2</v>
      </c>
      <c r="AX22" s="72">
        <v>0</v>
      </c>
      <c r="AY22" s="72">
        <v>13</v>
      </c>
      <c r="AZ22" s="72">
        <v>1</v>
      </c>
      <c r="BA22" s="85"/>
      <c r="BB22" s="142"/>
      <c r="BC22" s="72"/>
      <c r="BD22" s="72"/>
      <c r="BE22" s="72"/>
      <c r="BF22" s="85"/>
      <c r="BG22" s="87"/>
      <c r="BH22" s="72"/>
      <c r="BI22" s="72"/>
      <c r="BJ22" s="72"/>
      <c r="BK22" s="137"/>
      <c r="BL22" s="87"/>
      <c r="BM22" s="72"/>
      <c r="BN22" s="72"/>
      <c r="BO22" s="72"/>
      <c r="BP22" s="137"/>
      <c r="BQ22" s="87"/>
      <c r="BR22" s="72"/>
      <c r="BS22" s="72"/>
      <c r="BT22" s="72"/>
      <c r="BU22" s="137"/>
      <c r="BV22" s="87"/>
      <c r="BW22" s="72"/>
      <c r="BX22" s="72"/>
      <c r="BY22" s="72"/>
      <c r="BZ22" s="137"/>
      <c r="CA22" s="87"/>
      <c r="CB22" s="72"/>
      <c r="CC22" s="72"/>
      <c r="CD22" s="72"/>
      <c r="CE22" s="137"/>
      <c r="CF22" s="87"/>
      <c r="CG22" s="72"/>
      <c r="CH22" s="72"/>
      <c r="CI22" s="72"/>
      <c r="CJ22" s="137"/>
      <c r="CK22" s="87"/>
      <c r="CL22" s="72"/>
      <c r="CM22" s="72"/>
      <c r="CN22" s="72"/>
      <c r="CO22" s="137"/>
      <c r="CP22" s="87"/>
      <c r="CQ22" s="72"/>
      <c r="CR22" s="72"/>
      <c r="CS22" s="143"/>
      <c r="CT22" s="137"/>
      <c r="CU22" s="142"/>
      <c r="CV22" s="72"/>
      <c r="CW22" s="72"/>
      <c r="CX22" s="72"/>
      <c r="CY22" s="90"/>
      <c r="CZ22" s="87"/>
      <c r="DA22" s="72"/>
      <c r="DB22" s="72"/>
      <c r="DC22" s="72"/>
      <c r="DD22" s="90"/>
      <c r="DE22" s="87"/>
      <c r="DF22" s="72"/>
      <c r="DG22" s="72"/>
      <c r="DH22" s="72"/>
      <c r="DI22" s="90"/>
      <c r="DJ22" s="87"/>
      <c r="DK22" s="72"/>
      <c r="DL22" s="72"/>
      <c r="DM22" s="72"/>
      <c r="DN22" s="90"/>
      <c r="DO22" s="87"/>
      <c r="DP22" s="72"/>
      <c r="DQ22" s="72"/>
      <c r="DR22" s="72"/>
      <c r="DS22" s="148"/>
      <c r="DT22" s="87"/>
      <c r="DU22" s="72"/>
      <c r="DV22" s="72"/>
      <c r="DW22" s="72"/>
      <c r="DX22" s="139"/>
      <c r="DY22" s="130"/>
      <c r="DZ22" s="130"/>
      <c r="EA22" s="130"/>
      <c r="EB22" s="130"/>
      <c r="EC22" s="139"/>
      <c r="ED22" s="130"/>
      <c r="EE22" s="130"/>
      <c r="EF22" s="130"/>
      <c r="EG22" s="130"/>
      <c r="EH22" s="139"/>
      <c r="EI22" s="130"/>
      <c r="EJ22" s="130"/>
      <c r="EK22" s="130"/>
      <c r="EL22" s="130"/>
      <c r="EM22" s="139"/>
      <c r="EN22" s="130"/>
      <c r="EO22" s="130"/>
      <c r="EP22" s="130"/>
      <c r="EQ22" s="130"/>
      <c r="EV22" s="76" t="s">
        <v>122</v>
      </c>
      <c r="EW22" s="87" t="s">
        <v>122</v>
      </c>
      <c r="EX22" s="87" t="s">
        <v>122</v>
      </c>
      <c r="EY22" s="87" t="s">
        <v>122</v>
      </c>
      <c r="EZ22" s="144" t="s">
        <v>122</v>
      </c>
      <c r="FA22" s="144" t="s">
        <v>122</v>
      </c>
      <c r="FB22" s="145" t="s">
        <v>122</v>
      </c>
      <c r="FD22" s="91" t="s">
        <v>154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</row>
    <row r="23" spans="2:179" s="119" customFormat="1" ht="13.5" customHeight="1">
      <c r="B23" s="26" t="s">
        <v>114</v>
      </c>
      <c r="C23" s="141" t="s">
        <v>110</v>
      </c>
      <c r="D23" s="142">
        <v>19</v>
      </c>
      <c r="E23" s="143">
        <f t="shared" si="14"/>
        <v>16</v>
      </c>
      <c r="F23" s="143">
        <f t="shared" si="15"/>
        <v>1</v>
      </c>
      <c r="G23" s="143">
        <f t="shared" si="16"/>
        <v>82</v>
      </c>
      <c r="H23" s="143">
        <f t="shared" si="17"/>
        <v>6</v>
      </c>
      <c r="I23" s="144">
        <f t="shared" si="18"/>
        <v>2.6666666666666665</v>
      </c>
      <c r="J23" s="144">
        <f t="shared" si="19"/>
        <v>5.125</v>
      </c>
      <c r="K23" s="145">
        <f t="shared" si="20"/>
        <v>13.666666666666666</v>
      </c>
      <c r="L23" s="146"/>
      <c r="M23" s="87">
        <v>4</v>
      </c>
      <c r="N23" s="72">
        <v>1</v>
      </c>
      <c r="O23" s="72">
        <v>17</v>
      </c>
      <c r="P23" s="72">
        <v>3</v>
      </c>
      <c r="Q23" s="94"/>
      <c r="R23" s="147">
        <f t="shared" si="21"/>
        <v>103.6</v>
      </c>
      <c r="S23" s="146"/>
      <c r="T23" s="76">
        <f>IF(EV23="-",G23/E23,(EX23+G23)/(EV23+E23))</f>
        <v>7.420289855072464</v>
      </c>
      <c r="U23" s="76">
        <f>IF(EV23="-",IF(H23=0,G23,G23/H23),IF(EY23+H23=0,EX23+G23,(EX23+G23)/(EY23+H23)))</f>
        <v>20.48</v>
      </c>
      <c r="V23" s="77">
        <f>IF(EV23="-",IF(E23&lt;30,FD23,((IF(U23&gt;30,1,IF(U23&gt;25,2,IF(U23&gt;20,3,IF(U23&gt;15,4,IF(U23&gt;=0,5,0))))))+(IF(T23&gt;6,1,IF(T23&gt;5.5,2,IF(T23&gt;5,3,IF(T23&gt;4.5,4,IF(T23&gt;=0,5,0)))))))/2),IF(EV23+E23&lt;30,FD23,((IF(U23&gt;30,1,IF(U23&gt;25,2,IF(U23&gt;20,3,IF(U23&gt;15,4,IF(U23&gt;=0,5,0))))))+(IF(T23&gt;6,1,IF(T23&gt;5.5,2,IF(T23&gt;5,3,IF(T23&gt;4.5,4,IF(T23&gt;=0,5,0)))))))/2))</f>
        <v>2</v>
      </c>
      <c r="W23" s="105"/>
      <c r="X23" s="87"/>
      <c r="Y23" s="72"/>
      <c r="Z23" s="72"/>
      <c r="AA23" s="72"/>
      <c r="AB23" s="148"/>
      <c r="AC23" s="87"/>
      <c r="AD23" s="72"/>
      <c r="AE23" s="72"/>
      <c r="AF23" s="72"/>
      <c r="AG23" s="149"/>
      <c r="AH23" s="142"/>
      <c r="AI23" s="72"/>
      <c r="AJ23" s="72"/>
      <c r="AK23" s="72"/>
      <c r="AL23" s="85"/>
      <c r="AM23" s="142">
        <v>4</v>
      </c>
      <c r="AN23" s="72">
        <v>0</v>
      </c>
      <c r="AO23" s="72">
        <v>11</v>
      </c>
      <c r="AP23" s="72">
        <v>2</v>
      </c>
      <c r="AQ23" s="85"/>
      <c r="AR23" s="76"/>
      <c r="AS23" s="72"/>
      <c r="AT23" s="72"/>
      <c r="AU23" s="72"/>
      <c r="AV23" s="85"/>
      <c r="AW23" s="87">
        <v>5</v>
      </c>
      <c r="AX23" s="72">
        <v>0</v>
      </c>
      <c r="AY23" s="72">
        <v>36</v>
      </c>
      <c r="AZ23" s="72">
        <v>1</v>
      </c>
      <c r="BA23" s="85"/>
      <c r="BB23" s="76"/>
      <c r="BC23" s="72"/>
      <c r="BD23" s="72"/>
      <c r="BE23" s="72"/>
      <c r="BF23" s="85"/>
      <c r="BG23" s="87">
        <v>1</v>
      </c>
      <c r="BH23" s="72">
        <v>0</v>
      </c>
      <c r="BI23" s="72">
        <v>3</v>
      </c>
      <c r="BJ23" s="72">
        <v>0</v>
      </c>
      <c r="BK23" s="137"/>
      <c r="BL23" s="87"/>
      <c r="BM23" s="72"/>
      <c r="BN23" s="72"/>
      <c r="BO23" s="72"/>
      <c r="BP23" s="137"/>
      <c r="BQ23" s="87"/>
      <c r="BR23" s="72"/>
      <c r="BS23" s="72"/>
      <c r="BT23" s="72"/>
      <c r="BU23" s="137"/>
      <c r="BV23" s="87"/>
      <c r="BW23" s="72"/>
      <c r="BX23" s="72"/>
      <c r="BY23" s="72"/>
      <c r="BZ23" s="137"/>
      <c r="CA23" s="87"/>
      <c r="CB23" s="72"/>
      <c r="CC23" s="72"/>
      <c r="CD23" s="72"/>
      <c r="CE23" s="137"/>
      <c r="CF23" s="87"/>
      <c r="CG23" s="72"/>
      <c r="CH23" s="72"/>
      <c r="CI23" s="72"/>
      <c r="CJ23" s="137"/>
      <c r="CK23" s="87"/>
      <c r="CL23" s="72"/>
      <c r="CM23" s="72"/>
      <c r="CN23" s="72"/>
      <c r="CO23" s="137"/>
      <c r="CP23" s="87"/>
      <c r="CQ23" s="72"/>
      <c r="CR23" s="72"/>
      <c r="CS23" s="143"/>
      <c r="CT23" s="137"/>
      <c r="CU23" s="87">
        <v>2</v>
      </c>
      <c r="CV23" s="72">
        <v>0</v>
      </c>
      <c r="CW23" s="72">
        <v>15</v>
      </c>
      <c r="CX23" s="72">
        <v>0</v>
      </c>
      <c r="CY23" s="148"/>
      <c r="CZ23" s="87"/>
      <c r="DA23" s="72"/>
      <c r="DB23" s="72"/>
      <c r="DC23" s="72"/>
      <c r="DD23" s="148"/>
      <c r="DE23" s="87"/>
      <c r="DF23" s="87"/>
      <c r="DG23" s="87"/>
      <c r="DH23" s="87"/>
      <c r="DI23" s="148"/>
      <c r="DJ23" s="87">
        <v>4</v>
      </c>
      <c r="DK23" s="72">
        <v>1</v>
      </c>
      <c r="DL23" s="72">
        <v>17</v>
      </c>
      <c r="DM23" s="72">
        <v>3</v>
      </c>
      <c r="DN23" s="148"/>
      <c r="DO23" s="87"/>
      <c r="DP23" s="72"/>
      <c r="DQ23" s="72"/>
      <c r="DR23" s="72"/>
      <c r="DS23" s="148"/>
      <c r="DT23" s="87"/>
      <c r="DU23" s="72"/>
      <c r="DV23" s="72"/>
      <c r="DW23" s="72"/>
      <c r="DX23" s="139"/>
      <c r="DY23" s="130"/>
      <c r="DZ23" s="130"/>
      <c r="EA23" s="130"/>
      <c r="EB23" s="130"/>
      <c r="EC23" s="139"/>
      <c r="ED23" s="130"/>
      <c r="EE23" s="130"/>
      <c r="EF23" s="130"/>
      <c r="EG23" s="130"/>
      <c r="EH23" s="139"/>
      <c r="EI23" s="130"/>
      <c r="EJ23" s="130"/>
      <c r="EK23" s="130"/>
      <c r="EL23" s="130"/>
      <c r="EM23" s="139"/>
      <c r="EN23" s="130"/>
      <c r="EO23" s="130"/>
      <c r="EP23" s="130"/>
      <c r="EQ23" s="130"/>
      <c r="EV23" s="76">
        <v>53</v>
      </c>
      <c r="EW23" s="87">
        <v>5</v>
      </c>
      <c r="EX23" s="87">
        <v>430</v>
      </c>
      <c r="EY23" s="87">
        <v>19</v>
      </c>
      <c r="EZ23" s="144">
        <f>IF(OR(EV23="-",EY23=0),"-",EV23/EY23)</f>
        <v>2.789473684210526</v>
      </c>
      <c r="FA23" s="144">
        <f>IF(EV23="-","-",EX23/EV23)</f>
        <v>8.11320754716981</v>
      </c>
      <c r="FB23" s="145">
        <f>IF(OR(EV23="-",EY23=0),EX23,EX23/EY23)</f>
        <v>22.63157894736842</v>
      </c>
      <c r="FC23" s="43"/>
      <c r="FD23" s="77">
        <v>2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</row>
    <row r="24" spans="2:179" s="119" customFormat="1" ht="13.5" customHeight="1">
      <c r="B24" s="26" t="s">
        <v>180</v>
      </c>
      <c r="C24" s="141" t="s">
        <v>119</v>
      </c>
      <c r="D24" s="142">
        <v>4</v>
      </c>
      <c r="E24" s="143">
        <f t="shared" si="14"/>
        <v>17</v>
      </c>
      <c r="F24" s="143">
        <f t="shared" si="15"/>
        <v>1</v>
      </c>
      <c r="G24" s="143">
        <f t="shared" si="16"/>
        <v>70</v>
      </c>
      <c r="H24" s="143">
        <f t="shared" si="17"/>
        <v>5</v>
      </c>
      <c r="I24" s="144">
        <f t="shared" si="18"/>
        <v>3.4</v>
      </c>
      <c r="J24" s="144">
        <f t="shared" si="19"/>
        <v>4.117647058823529</v>
      </c>
      <c r="K24" s="145">
        <f t="shared" si="20"/>
        <v>14</v>
      </c>
      <c r="L24" s="146"/>
      <c r="M24" s="87">
        <v>6</v>
      </c>
      <c r="N24" s="72">
        <v>0</v>
      </c>
      <c r="O24" s="72">
        <v>14</v>
      </c>
      <c r="P24" s="72">
        <v>2</v>
      </c>
      <c r="Q24" s="94"/>
      <c r="R24" s="147">
        <f t="shared" si="21"/>
        <v>86</v>
      </c>
      <c r="S24" s="146"/>
      <c r="T24" s="76" t="s">
        <v>122</v>
      </c>
      <c r="U24" s="76" t="s">
        <v>122</v>
      </c>
      <c r="V24" s="76" t="s">
        <v>122</v>
      </c>
      <c r="W24" s="105"/>
      <c r="X24" s="87"/>
      <c r="Y24" s="72"/>
      <c r="Z24" s="72"/>
      <c r="AA24" s="72"/>
      <c r="AB24" s="148"/>
      <c r="AC24" s="87"/>
      <c r="AD24" s="72"/>
      <c r="AE24" s="72"/>
      <c r="AF24" s="72"/>
      <c r="AG24" s="149"/>
      <c r="AH24" s="142"/>
      <c r="AI24" s="72"/>
      <c r="AJ24" s="72"/>
      <c r="AK24" s="72"/>
      <c r="AL24" s="85"/>
      <c r="AM24" s="142"/>
      <c r="AN24" s="72"/>
      <c r="AO24" s="72"/>
      <c r="AP24" s="72"/>
      <c r="AQ24" s="85"/>
      <c r="AR24" s="76"/>
      <c r="AS24" s="72"/>
      <c r="AT24" s="72"/>
      <c r="AU24" s="72"/>
      <c r="AV24" s="85"/>
      <c r="AW24" s="87"/>
      <c r="AX24" s="72"/>
      <c r="AY24" s="72"/>
      <c r="AZ24" s="72"/>
      <c r="BA24" s="85"/>
      <c r="BB24" s="76"/>
      <c r="BC24" s="72"/>
      <c r="BD24" s="72"/>
      <c r="BE24" s="72"/>
      <c r="BF24" s="85"/>
      <c r="BG24" s="87"/>
      <c r="BH24" s="72"/>
      <c r="BI24" s="72"/>
      <c r="BJ24" s="72"/>
      <c r="BK24" s="137"/>
      <c r="BL24" s="87">
        <v>6</v>
      </c>
      <c r="BM24" s="72">
        <v>0</v>
      </c>
      <c r="BN24" s="72">
        <v>14</v>
      </c>
      <c r="BO24" s="72">
        <v>2</v>
      </c>
      <c r="BP24" s="137"/>
      <c r="BQ24" s="87"/>
      <c r="BR24" s="72"/>
      <c r="BS24" s="72"/>
      <c r="BT24" s="72"/>
      <c r="BU24" s="137"/>
      <c r="BV24" s="87"/>
      <c r="BW24" s="72"/>
      <c r="BX24" s="72"/>
      <c r="BY24" s="72"/>
      <c r="BZ24" s="137"/>
      <c r="CA24" s="87"/>
      <c r="CB24" s="72"/>
      <c r="CC24" s="72"/>
      <c r="CD24" s="72"/>
      <c r="CE24" s="137"/>
      <c r="CF24" s="87"/>
      <c r="CG24" s="72"/>
      <c r="CH24" s="72"/>
      <c r="CI24" s="72"/>
      <c r="CJ24" s="137"/>
      <c r="CK24" s="87"/>
      <c r="CL24" s="72"/>
      <c r="CM24" s="72"/>
      <c r="CN24" s="72"/>
      <c r="CO24" s="137"/>
      <c r="CP24" s="87"/>
      <c r="CQ24" s="72"/>
      <c r="CR24" s="72"/>
      <c r="CS24" s="143"/>
      <c r="CT24" s="137"/>
      <c r="CU24" s="87"/>
      <c r="CV24" s="72"/>
      <c r="CW24" s="72"/>
      <c r="CX24" s="72"/>
      <c r="CY24" s="148"/>
      <c r="CZ24" s="87">
        <v>6</v>
      </c>
      <c r="DA24" s="72">
        <v>0</v>
      </c>
      <c r="DB24" s="72">
        <v>31</v>
      </c>
      <c r="DC24" s="72">
        <v>2</v>
      </c>
      <c r="DD24" s="148"/>
      <c r="DE24" s="87"/>
      <c r="DF24" s="143"/>
      <c r="DG24" s="143"/>
      <c r="DH24" s="143"/>
      <c r="DI24" s="148"/>
      <c r="DJ24" s="87">
        <v>5</v>
      </c>
      <c r="DK24" s="72">
        <v>1</v>
      </c>
      <c r="DL24" s="72">
        <v>25</v>
      </c>
      <c r="DM24" s="72">
        <v>1</v>
      </c>
      <c r="DN24" s="148"/>
      <c r="DO24" s="87"/>
      <c r="DP24" s="72"/>
      <c r="DQ24" s="72"/>
      <c r="DR24" s="72"/>
      <c r="DS24" s="148"/>
      <c r="DT24" s="87"/>
      <c r="DU24" s="72"/>
      <c r="DV24" s="72"/>
      <c r="DW24" s="72"/>
      <c r="DX24" s="139"/>
      <c r="DY24" s="130"/>
      <c r="DZ24" s="130"/>
      <c r="EA24" s="130"/>
      <c r="EB24" s="130"/>
      <c r="EC24" s="139"/>
      <c r="ED24" s="130"/>
      <c r="EE24" s="130"/>
      <c r="EF24" s="130"/>
      <c r="EG24" s="130"/>
      <c r="EH24" s="139"/>
      <c r="EI24" s="130"/>
      <c r="EJ24" s="130"/>
      <c r="EK24" s="130"/>
      <c r="EL24" s="130"/>
      <c r="EM24" s="139"/>
      <c r="EN24" s="130"/>
      <c r="EO24" s="130"/>
      <c r="EP24" s="130"/>
      <c r="EQ24" s="130"/>
      <c r="EV24" s="76"/>
      <c r="EW24" s="87"/>
      <c r="EX24" s="87"/>
      <c r="EY24" s="87"/>
      <c r="EZ24" s="144"/>
      <c r="FA24" s="144"/>
      <c r="FB24" s="145"/>
      <c r="FC24" s="43"/>
      <c r="FD24" s="7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</row>
    <row r="25" spans="2:179" s="119" customFormat="1" ht="13.5" customHeight="1">
      <c r="B25" s="26" t="s">
        <v>121</v>
      </c>
      <c r="C25" s="141" t="s">
        <v>119</v>
      </c>
      <c r="D25" s="142">
        <v>6</v>
      </c>
      <c r="E25" s="143">
        <f t="shared" si="14"/>
        <v>16.666666666666668</v>
      </c>
      <c r="F25" s="143">
        <f t="shared" si="15"/>
        <v>1</v>
      </c>
      <c r="G25" s="143">
        <f t="shared" si="16"/>
        <v>92</v>
      </c>
      <c r="H25" s="143">
        <f t="shared" si="17"/>
        <v>6</v>
      </c>
      <c r="I25" s="144">
        <f t="shared" si="18"/>
        <v>2.777777777777778</v>
      </c>
      <c r="J25" s="144">
        <f t="shared" si="19"/>
        <v>5.52</v>
      </c>
      <c r="K25" s="145">
        <f t="shared" si="20"/>
        <v>15.333333333333334</v>
      </c>
      <c r="L25" s="146"/>
      <c r="M25" s="142">
        <v>1</v>
      </c>
      <c r="N25" s="72">
        <v>0</v>
      </c>
      <c r="O25" s="72">
        <v>4</v>
      </c>
      <c r="P25" s="72">
        <v>2</v>
      </c>
      <c r="Q25" s="94"/>
      <c r="R25" s="147">
        <f t="shared" si="21"/>
        <v>101.6</v>
      </c>
      <c r="S25" s="146"/>
      <c r="T25" s="76">
        <f>IF(EV25="-",G25/E25,(EX25+G25)/(EV25+E25))</f>
        <v>5.52</v>
      </c>
      <c r="U25" s="76">
        <f>IF(EV25="-",IF(H25=0,G25,G25/H25),IF(EY25+H25=0,EX25+G25,(EX25+G25)/(EY25+H25)))</f>
        <v>15.333333333333334</v>
      </c>
      <c r="V25" s="77" t="str">
        <f>IF(EV25="-",IF(E25&lt;30,FD25,((IF(U25&gt;30,1,IF(U25&gt;25,2,IF(U25&gt;20,3,IF(U25&gt;15,4,IF(U25&gt;=0,5,0))))))+(IF(T25&gt;6,1,IF(T25&gt;5.5,2,IF(T25&gt;5,3,IF(T25&gt;4.5,4,IF(T25&gt;=0,5,0)))))))/2),IF(EV25+E25&lt;30,FD25,((IF(U25&gt;30,1,IF(U25&gt;25,2,IF(U25&gt;20,3,IF(U25&gt;15,4,IF(U25&gt;=0,5,0))))))+(IF(T25&gt;6,1,IF(T25&gt;5.5,2,IF(T25&gt;5,3,IF(T25&gt;4.5,4,IF(T25&gt;=0,5,0)))))))/2))</f>
        <v>2</v>
      </c>
      <c r="W25" s="105"/>
      <c r="X25" s="87"/>
      <c r="Y25" s="72"/>
      <c r="Z25" s="72"/>
      <c r="AA25" s="72"/>
      <c r="AB25" s="148"/>
      <c r="AC25" s="87">
        <v>4</v>
      </c>
      <c r="AD25" s="72">
        <v>1</v>
      </c>
      <c r="AE25" s="72">
        <v>4</v>
      </c>
      <c r="AF25" s="72">
        <v>1</v>
      </c>
      <c r="AG25" s="149"/>
      <c r="AH25" s="142"/>
      <c r="AI25" s="72"/>
      <c r="AJ25" s="72"/>
      <c r="AK25" s="72"/>
      <c r="AL25" s="85"/>
      <c r="AM25" s="76">
        <f>0+(1/6)*4</f>
        <v>0.6666666666666666</v>
      </c>
      <c r="AN25" s="72">
        <v>0</v>
      </c>
      <c r="AO25" s="72">
        <v>1</v>
      </c>
      <c r="AP25" s="72">
        <v>1</v>
      </c>
      <c r="AQ25" s="85"/>
      <c r="AR25" s="87"/>
      <c r="AS25" s="72"/>
      <c r="AT25" s="72"/>
      <c r="AU25" s="72"/>
      <c r="AV25" s="85"/>
      <c r="AW25" s="87">
        <v>3</v>
      </c>
      <c r="AX25" s="72">
        <v>0</v>
      </c>
      <c r="AY25" s="72">
        <v>8</v>
      </c>
      <c r="AZ25" s="72">
        <v>0</v>
      </c>
      <c r="BA25" s="85"/>
      <c r="BB25" s="142">
        <v>1</v>
      </c>
      <c r="BC25" s="72">
        <v>0</v>
      </c>
      <c r="BD25" s="72">
        <v>4</v>
      </c>
      <c r="BE25" s="72">
        <v>2</v>
      </c>
      <c r="BF25" s="85"/>
      <c r="BG25" s="87"/>
      <c r="BH25" s="72"/>
      <c r="BI25" s="72"/>
      <c r="BJ25" s="72"/>
      <c r="BK25" s="137"/>
      <c r="BL25" s="87"/>
      <c r="BM25" s="72"/>
      <c r="BN25" s="72"/>
      <c r="BO25" s="72"/>
      <c r="BP25" s="137"/>
      <c r="BQ25" s="87"/>
      <c r="BR25" s="72"/>
      <c r="BS25" s="72"/>
      <c r="BT25" s="72"/>
      <c r="BU25" s="137"/>
      <c r="BV25" s="87">
        <v>8</v>
      </c>
      <c r="BW25" s="72">
        <v>0</v>
      </c>
      <c r="BX25" s="72">
        <v>75</v>
      </c>
      <c r="BY25" s="72">
        <v>2</v>
      </c>
      <c r="BZ25" s="137"/>
      <c r="CA25" s="87"/>
      <c r="CB25" s="72"/>
      <c r="CC25" s="72"/>
      <c r="CD25" s="72"/>
      <c r="CE25" s="137"/>
      <c r="CF25" s="87"/>
      <c r="CG25" s="72"/>
      <c r="CH25" s="72"/>
      <c r="CI25" s="72"/>
      <c r="CJ25" s="137"/>
      <c r="CK25" s="87"/>
      <c r="CL25" s="72"/>
      <c r="CM25" s="72"/>
      <c r="CN25" s="72"/>
      <c r="CO25" s="137"/>
      <c r="CP25" s="87"/>
      <c r="CQ25" s="72"/>
      <c r="CR25" s="72"/>
      <c r="CS25" s="143"/>
      <c r="CT25" s="137"/>
      <c r="CU25" s="142"/>
      <c r="CV25" s="72"/>
      <c r="CW25" s="72"/>
      <c r="CX25" s="72"/>
      <c r="CY25" s="90"/>
      <c r="CZ25" s="87"/>
      <c r="DA25" s="72"/>
      <c r="DB25" s="72"/>
      <c r="DC25" s="72"/>
      <c r="DD25" s="90"/>
      <c r="DE25" s="87"/>
      <c r="DF25" s="72"/>
      <c r="DG25" s="72"/>
      <c r="DH25" s="72"/>
      <c r="DI25" s="90"/>
      <c r="DJ25" s="87"/>
      <c r="DK25" s="72"/>
      <c r="DL25" s="72"/>
      <c r="DM25" s="72"/>
      <c r="DN25" s="90"/>
      <c r="DO25" s="87"/>
      <c r="DP25" s="72"/>
      <c r="DQ25" s="72"/>
      <c r="DR25" s="72"/>
      <c r="DS25" s="148"/>
      <c r="DT25" s="87"/>
      <c r="DU25" s="72"/>
      <c r="DV25" s="72"/>
      <c r="DW25" s="72"/>
      <c r="DX25" s="139"/>
      <c r="DY25" s="130"/>
      <c r="DZ25" s="130"/>
      <c r="EA25" s="130"/>
      <c r="EB25" s="130"/>
      <c r="EC25" s="139"/>
      <c r="ED25" s="130"/>
      <c r="EE25" s="130"/>
      <c r="EF25" s="130"/>
      <c r="EG25" s="130"/>
      <c r="EH25" s="139"/>
      <c r="EI25" s="130"/>
      <c r="EJ25" s="130"/>
      <c r="EK25" s="130"/>
      <c r="EL25" s="130"/>
      <c r="EM25" s="139"/>
      <c r="EN25" s="130"/>
      <c r="EO25" s="130"/>
      <c r="EP25" s="130"/>
      <c r="EQ25" s="130"/>
      <c r="EV25" s="76" t="s">
        <v>122</v>
      </c>
      <c r="EW25" s="87" t="s">
        <v>122</v>
      </c>
      <c r="EX25" s="87" t="s">
        <v>122</v>
      </c>
      <c r="EY25" s="87" t="s">
        <v>122</v>
      </c>
      <c r="EZ25" s="144" t="s">
        <v>122</v>
      </c>
      <c r="FA25" s="144" t="s">
        <v>122</v>
      </c>
      <c r="FB25" s="145" t="s">
        <v>122</v>
      </c>
      <c r="FD25" s="91" t="s">
        <v>154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</row>
    <row r="26" spans="2:179" s="119" customFormat="1" ht="13.5" customHeight="1">
      <c r="B26" s="26" t="s">
        <v>429</v>
      </c>
      <c r="C26" s="141" t="s">
        <v>347</v>
      </c>
      <c r="D26" s="142">
        <v>1</v>
      </c>
      <c r="E26" s="143">
        <f t="shared" si="14"/>
        <v>8</v>
      </c>
      <c r="F26" s="143">
        <f t="shared" si="15"/>
        <v>0</v>
      </c>
      <c r="G26" s="143">
        <f t="shared" si="16"/>
        <v>36</v>
      </c>
      <c r="H26" s="143">
        <f t="shared" si="17"/>
        <v>1</v>
      </c>
      <c r="I26" s="144">
        <f t="shared" si="18"/>
        <v>8</v>
      </c>
      <c r="J26" s="144">
        <f t="shared" si="19"/>
        <v>4.5</v>
      </c>
      <c r="K26" s="145">
        <f t="shared" si="20"/>
        <v>36</v>
      </c>
      <c r="L26" s="146"/>
      <c r="M26" s="87">
        <v>8</v>
      </c>
      <c r="N26" s="72">
        <v>0</v>
      </c>
      <c r="O26" s="72">
        <v>36</v>
      </c>
      <c r="P26" s="72">
        <v>1</v>
      </c>
      <c r="Q26" s="94"/>
      <c r="R26" s="147">
        <f t="shared" si="21"/>
        <v>12.8</v>
      </c>
      <c r="S26" s="146"/>
      <c r="T26" s="76" t="s">
        <v>122</v>
      </c>
      <c r="U26" s="76" t="s">
        <v>122</v>
      </c>
      <c r="V26" s="76" t="s">
        <v>122</v>
      </c>
      <c r="W26" s="105"/>
      <c r="X26" s="87"/>
      <c r="Y26" s="72"/>
      <c r="Z26" s="72"/>
      <c r="AA26" s="72"/>
      <c r="AB26" s="148"/>
      <c r="AC26" s="87"/>
      <c r="AD26" s="72"/>
      <c r="AE26" s="72"/>
      <c r="AF26" s="72"/>
      <c r="AG26" s="149"/>
      <c r="AH26" s="142"/>
      <c r="AI26" s="72"/>
      <c r="AJ26" s="72"/>
      <c r="AK26" s="72"/>
      <c r="AL26" s="85"/>
      <c r="AM26" s="142"/>
      <c r="AN26" s="72"/>
      <c r="AO26" s="72"/>
      <c r="AP26" s="72"/>
      <c r="AQ26" s="85"/>
      <c r="AR26" s="76"/>
      <c r="AS26" s="72"/>
      <c r="AT26" s="72"/>
      <c r="AU26" s="72"/>
      <c r="AV26" s="85"/>
      <c r="AW26" s="87"/>
      <c r="AX26" s="72"/>
      <c r="AY26" s="72"/>
      <c r="AZ26" s="72"/>
      <c r="BA26" s="85"/>
      <c r="BB26" s="76"/>
      <c r="BC26" s="72"/>
      <c r="BD26" s="72"/>
      <c r="BE26" s="72"/>
      <c r="BF26" s="85"/>
      <c r="BG26" s="87"/>
      <c r="BH26" s="72"/>
      <c r="BI26" s="72"/>
      <c r="BJ26" s="72"/>
      <c r="BK26" s="137"/>
      <c r="BL26" s="87"/>
      <c r="BM26" s="72"/>
      <c r="BN26" s="72"/>
      <c r="BO26" s="72"/>
      <c r="BP26" s="137"/>
      <c r="BQ26" s="87"/>
      <c r="BR26" s="72"/>
      <c r="BS26" s="72"/>
      <c r="BT26" s="72"/>
      <c r="BU26" s="137"/>
      <c r="BV26" s="87"/>
      <c r="BW26" s="72"/>
      <c r="BX26" s="72"/>
      <c r="BY26" s="72"/>
      <c r="BZ26" s="137"/>
      <c r="CA26" s="87"/>
      <c r="CB26" s="72"/>
      <c r="CC26" s="72"/>
      <c r="CD26" s="72"/>
      <c r="CE26" s="137"/>
      <c r="CF26" s="87"/>
      <c r="CG26" s="72"/>
      <c r="CH26" s="72"/>
      <c r="CI26" s="72"/>
      <c r="CJ26" s="137"/>
      <c r="CK26" s="87"/>
      <c r="CL26" s="72"/>
      <c r="CM26" s="72"/>
      <c r="CN26" s="72"/>
      <c r="CO26" s="137"/>
      <c r="CP26" s="87"/>
      <c r="CQ26" s="72"/>
      <c r="CR26" s="72"/>
      <c r="CS26" s="143"/>
      <c r="CT26" s="137"/>
      <c r="CU26" s="87">
        <v>8</v>
      </c>
      <c r="CV26" s="72">
        <v>0</v>
      </c>
      <c r="CW26" s="72">
        <v>36</v>
      </c>
      <c r="CX26" s="72">
        <v>1</v>
      </c>
      <c r="CY26" s="148"/>
      <c r="CZ26" s="87"/>
      <c r="DA26" s="72"/>
      <c r="DB26" s="72"/>
      <c r="DC26" s="72"/>
      <c r="DD26" s="148"/>
      <c r="DE26" s="87"/>
      <c r="DF26" s="72"/>
      <c r="DG26" s="72"/>
      <c r="DH26" s="72"/>
      <c r="DI26" s="148"/>
      <c r="DJ26" s="87"/>
      <c r="DK26" s="72"/>
      <c r="DL26" s="72"/>
      <c r="DM26" s="72"/>
      <c r="DN26" s="148"/>
      <c r="DO26" s="87"/>
      <c r="DP26" s="72"/>
      <c r="DQ26" s="72"/>
      <c r="DR26" s="72"/>
      <c r="DS26" s="148"/>
      <c r="DT26" s="87"/>
      <c r="DU26" s="72"/>
      <c r="DV26" s="72"/>
      <c r="DW26" s="72"/>
      <c r="DX26" s="139"/>
      <c r="DY26" s="130"/>
      <c r="DZ26" s="130"/>
      <c r="EA26" s="130"/>
      <c r="EB26" s="130"/>
      <c r="EC26" s="139"/>
      <c r="ED26" s="130"/>
      <c r="EE26" s="130"/>
      <c r="EF26" s="130"/>
      <c r="EG26" s="130"/>
      <c r="EH26" s="139"/>
      <c r="EI26" s="130"/>
      <c r="EJ26" s="130"/>
      <c r="EK26" s="130"/>
      <c r="EL26" s="130"/>
      <c r="EM26" s="139"/>
      <c r="EN26" s="130"/>
      <c r="EO26" s="130"/>
      <c r="EP26" s="130"/>
      <c r="EQ26" s="130"/>
      <c r="EV26" s="76"/>
      <c r="EW26" s="87"/>
      <c r="EX26" s="87"/>
      <c r="EY26" s="87"/>
      <c r="EZ26" s="144"/>
      <c r="FA26" s="144"/>
      <c r="FB26" s="145"/>
      <c r="FC26" s="43"/>
      <c r="FD26" s="7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</row>
    <row r="27" spans="2:179" s="119" customFormat="1" ht="13.5" customHeight="1">
      <c r="B27" s="26" t="s">
        <v>321</v>
      </c>
      <c r="C27" s="141" t="s">
        <v>125</v>
      </c>
      <c r="D27" s="142">
        <v>1</v>
      </c>
      <c r="E27" s="143">
        <f t="shared" si="14"/>
        <v>7</v>
      </c>
      <c r="F27" s="143">
        <f t="shared" si="15"/>
        <v>0</v>
      </c>
      <c r="G27" s="143">
        <f t="shared" si="16"/>
        <v>43</v>
      </c>
      <c r="H27" s="143">
        <f t="shared" si="17"/>
        <v>1</v>
      </c>
      <c r="I27" s="144">
        <f t="shared" si="18"/>
        <v>7</v>
      </c>
      <c r="J27" s="144">
        <f t="shared" si="19"/>
        <v>6.142857142857143</v>
      </c>
      <c r="K27" s="145">
        <f t="shared" si="20"/>
        <v>43</v>
      </c>
      <c r="L27" s="146"/>
      <c r="M27" s="87">
        <v>7</v>
      </c>
      <c r="N27" s="72">
        <v>0</v>
      </c>
      <c r="O27" s="72">
        <v>43</v>
      </c>
      <c r="P27" s="72">
        <v>1</v>
      </c>
      <c r="Q27" s="94"/>
      <c r="R27" s="147">
        <f t="shared" si="21"/>
        <v>11.4</v>
      </c>
      <c r="S27" s="154"/>
      <c r="T27" s="76" t="s">
        <v>122</v>
      </c>
      <c r="U27" s="76" t="s">
        <v>122</v>
      </c>
      <c r="V27" s="76" t="s">
        <v>122</v>
      </c>
      <c r="W27" s="105"/>
      <c r="X27" s="87"/>
      <c r="Y27" s="72"/>
      <c r="Z27" s="72"/>
      <c r="AA27" s="72"/>
      <c r="AB27" s="90"/>
      <c r="AC27" s="76"/>
      <c r="AD27" s="72"/>
      <c r="AE27" s="72"/>
      <c r="AF27" s="72"/>
      <c r="AG27" s="150"/>
      <c r="AH27" s="142"/>
      <c r="AI27" s="72"/>
      <c r="AJ27" s="72"/>
      <c r="AK27" s="72"/>
      <c r="AL27" s="85"/>
      <c r="AM27" s="87"/>
      <c r="AN27" s="72"/>
      <c r="AO27" s="72"/>
      <c r="AP27" s="72"/>
      <c r="AQ27" s="85"/>
      <c r="AR27" s="142"/>
      <c r="AS27" s="72"/>
      <c r="AT27" s="72"/>
      <c r="AU27" s="72"/>
      <c r="AV27" s="85"/>
      <c r="AW27" s="87"/>
      <c r="AX27" s="72"/>
      <c r="AY27" s="72"/>
      <c r="AZ27" s="72"/>
      <c r="BA27" s="85"/>
      <c r="BB27" s="142"/>
      <c r="BC27" s="72"/>
      <c r="BD27" s="72"/>
      <c r="BE27" s="72"/>
      <c r="BF27" s="85"/>
      <c r="BG27" s="87"/>
      <c r="BH27" s="72"/>
      <c r="BI27" s="72"/>
      <c r="BJ27" s="72"/>
      <c r="BK27" s="137"/>
      <c r="BL27" s="87"/>
      <c r="BM27" s="72"/>
      <c r="BN27" s="72"/>
      <c r="BO27" s="72"/>
      <c r="BP27" s="137"/>
      <c r="BQ27" s="87"/>
      <c r="BR27" s="72"/>
      <c r="BS27" s="72"/>
      <c r="BT27" s="72"/>
      <c r="BU27" s="137"/>
      <c r="BV27" s="87">
        <v>7</v>
      </c>
      <c r="BW27" s="72">
        <v>0</v>
      </c>
      <c r="BX27" s="72">
        <v>43</v>
      </c>
      <c r="BY27" s="72">
        <v>1</v>
      </c>
      <c r="BZ27" s="137"/>
      <c r="CA27" s="87"/>
      <c r="CB27" s="72"/>
      <c r="CC27" s="72"/>
      <c r="CD27" s="72"/>
      <c r="CE27" s="137"/>
      <c r="CF27" s="87"/>
      <c r="CG27" s="72"/>
      <c r="CH27" s="72"/>
      <c r="CI27" s="72"/>
      <c r="CJ27" s="137"/>
      <c r="CK27" s="87"/>
      <c r="CL27" s="72"/>
      <c r="CM27" s="72"/>
      <c r="CN27" s="72"/>
      <c r="CO27" s="137"/>
      <c r="CP27" s="87"/>
      <c r="CQ27" s="72"/>
      <c r="CR27" s="72"/>
      <c r="CS27" s="143"/>
      <c r="CT27" s="137"/>
      <c r="CU27" s="76"/>
      <c r="CV27" s="72"/>
      <c r="CW27" s="72"/>
      <c r="CX27" s="72"/>
      <c r="CY27" s="90"/>
      <c r="CZ27" s="87"/>
      <c r="DA27" s="72"/>
      <c r="DB27" s="72"/>
      <c r="DC27" s="72"/>
      <c r="DD27" s="90"/>
      <c r="DE27" s="87"/>
      <c r="DF27" s="72"/>
      <c r="DG27" s="72"/>
      <c r="DH27" s="72"/>
      <c r="DI27" s="90"/>
      <c r="DJ27" s="87"/>
      <c r="DK27" s="72"/>
      <c r="DL27" s="72"/>
      <c r="DM27" s="72"/>
      <c r="DN27" s="90"/>
      <c r="DO27" s="87"/>
      <c r="DP27" s="72"/>
      <c r="DQ27" s="72"/>
      <c r="DR27" s="72"/>
      <c r="DS27" s="90"/>
      <c r="DT27" s="87"/>
      <c r="DU27" s="72"/>
      <c r="DV27" s="72"/>
      <c r="DW27" s="72"/>
      <c r="DX27" s="139"/>
      <c r="DY27" s="130"/>
      <c r="DZ27" s="130"/>
      <c r="EA27" s="130"/>
      <c r="EB27" s="130"/>
      <c r="EC27" s="139"/>
      <c r="ED27" s="130"/>
      <c r="EE27" s="130"/>
      <c r="EF27" s="130"/>
      <c r="EG27" s="130"/>
      <c r="EH27" s="139"/>
      <c r="EI27" s="130"/>
      <c r="EJ27" s="130"/>
      <c r="EK27" s="130"/>
      <c r="EL27" s="130"/>
      <c r="EM27" s="139"/>
      <c r="EN27" s="130"/>
      <c r="EO27" s="130"/>
      <c r="EP27" s="130"/>
      <c r="EQ27" s="130"/>
      <c r="EV27" s="76"/>
      <c r="EW27" s="87"/>
      <c r="EX27" s="87"/>
      <c r="EY27" s="87"/>
      <c r="EZ27" s="144"/>
      <c r="FA27" s="144"/>
      <c r="FB27" s="145"/>
      <c r="FD27" s="7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</row>
    <row r="28" spans="2:179" s="119" customFormat="1" ht="13.5" customHeight="1">
      <c r="B28" s="26" t="s">
        <v>233</v>
      </c>
      <c r="C28" s="141" t="s">
        <v>234</v>
      </c>
      <c r="D28" s="142">
        <v>4</v>
      </c>
      <c r="E28" s="143">
        <f t="shared" si="14"/>
        <v>5</v>
      </c>
      <c r="F28" s="143">
        <f t="shared" si="15"/>
        <v>0</v>
      </c>
      <c r="G28" s="143">
        <f t="shared" si="16"/>
        <v>33</v>
      </c>
      <c r="H28" s="143">
        <f t="shared" si="17"/>
        <v>0</v>
      </c>
      <c r="I28" s="144" t="str">
        <f t="shared" si="18"/>
        <v>-</v>
      </c>
      <c r="J28" s="144">
        <f t="shared" si="19"/>
        <v>6.6</v>
      </c>
      <c r="K28" s="145" t="str">
        <f t="shared" si="20"/>
        <v>-</v>
      </c>
      <c r="L28" s="146"/>
      <c r="M28" s="87">
        <v>5</v>
      </c>
      <c r="N28" s="72">
        <v>0</v>
      </c>
      <c r="O28" s="72">
        <v>33</v>
      </c>
      <c r="P28" s="72">
        <v>0</v>
      </c>
      <c r="Q28" s="94"/>
      <c r="R28" s="147">
        <f t="shared" si="21"/>
        <v>-6.6</v>
      </c>
      <c r="S28" s="154"/>
      <c r="T28" s="76" t="s">
        <v>122</v>
      </c>
      <c r="U28" s="76" t="s">
        <v>122</v>
      </c>
      <c r="V28" s="76" t="s">
        <v>122</v>
      </c>
      <c r="W28" s="105"/>
      <c r="X28" s="87"/>
      <c r="Y28" s="72"/>
      <c r="Z28" s="72"/>
      <c r="AA28" s="72"/>
      <c r="AB28" s="90"/>
      <c r="AC28" s="76"/>
      <c r="AD28" s="72"/>
      <c r="AE28" s="72"/>
      <c r="AF28" s="72"/>
      <c r="AG28" s="150"/>
      <c r="AH28" s="142"/>
      <c r="AI28" s="72"/>
      <c r="AJ28" s="72"/>
      <c r="AK28" s="72"/>
      <c r="AL28" s="85"/>
      <c r="AM28" s="87"/>
      <c r="AN28" s="72"/>
      <c r="AO28" s="72"/>
      <c r="AP28" s="72"/>
      <c r="AQ28" s="85"/>
      <c r="AR28" s="142"/>
      <c r="AS28" s="72"/>
      <c r="AT28" s="72"/>
      <c r="AU28" s="72"/>
      <c r="AV28" s="85"/>
      <c r="AW28" s="87"/>
      <c r="AX28" s="72"/>
      <c r="AY28" s="72"/>
      <c r="AZ28" s="72"/>
      <c r="BA28" s="85"/>
      <c r="BB28" s="142"/>
      <c r="BC28" s="72"/>
      <c r="BD28" s="72"/>
      <c r="BE28" s="72"/>
      <c r="BF28" s="85"/>
      <c r="BG28" s="87"/>
      <c r="BH28" s="72"/>
      <c r="BI28" s="72"/>
      <c r="BJ28" s="72"/>
      <c r="BK28" s="137"/>
      <c r="BL28" s="87"/>
      <c r="BM28" s="72"/>
      <c r="BN28" s="72"/>
      <c r="BO28" s="72"/>
      <c r="BP28" s="137"/>
      <c r="BQ28" s="87"/>
      <c r="BR28" s="72"/>
      <c r="BS28" s="72"/>
      <c r="BT28" s="72"/>
      <c r="BU28" s="137"/>
      <c r="BV28" s="87"/>
      <c r="BW28" s="72"/>
      <c r="BX28" s="72"/>
      <c r="BY28" s="72"/>
      <c r="BZ28" s="137"/>
      <c r="CA28" s="87">
        <v>5</v>
      </c>
      <c r="CB28" s="72">
        <v>0</v>
      </c>
      <c r="CC28" s="72">
        <v>33</v>
      </c>
      <c r="CD28" s="72">
        <v>0</v>
      </c>
      <c r="CE28" s="137"/>
      <c r="CF28" s="87"/>
      <c r="CG28" s="72"/>
      <c r="CH28" s="72"/>
      <c r="CI28" s="72"/>
      <c r="CJ28" s="137"/>
      <c r="CK28" s="87"/>
      <c r="CL28" s="72"/>
      <c r="CM28" s="72"/>
      <c r="CN28" s="72"/>
      <c r="CO28" s="137"/>
      <c r="CP28" s="87"/>
      <c r="CQ28" s="72"/>
      <c r="CR28" s="72"/>
      <c r="CS28" s="143"/>
      <c r="CT28" s="137"/>
      <c r="CU28" s="76"/>
      <c r="CV28" s="72"/>
      <c r="CW28" s="72"/>
      <c r="CX28" s="72"/>
      <c r="CY28" s="90"/>
      <c r="CZ28" s="87"/>
      <c r="DA28" s="72"/>
      <c r="DB28" s="72"/>
      <c r="DC28" s="72"/>
      <c r="DD28" s="90"/>
      <c r="DE28" s="87"/>
      <c r="DF28" s="72"/>
      <c r="DG28" s="72"/>
      <c r="DH28" s="72"/>
      <c r="DI28" s="90"/>
      <c r="DJ28" s="87"/>
      <c r="DK28" s="72"/>
      <c r="DL28" s="72"/>
      <c r="DM28" s="72"/>
      <c r="DN28" s="90"/>
      <c r="DO28" s="87"/>
      <c r="DP28" s="72"/>
      <c r="DQ28" s="72"/>
      <c r="DR28" s="72"/>
      <c r="DS28" s="90"/>
      <c r="DT28" s="87"/>
      <c r="DU28" s="72"/>
      <c r="DV28" s="72"/>
      <c r="DW28" s="72"/>
      <c r="DX28" s="139"/>
      <c r="DY28" s="130"/>
      <c r="DZ28" s="130"/>
      <c r="EA28" s="130"/>
      <c r="EB28" s="130"/>
      <c r="EC28" s="139"/>
      <c r="ED28" s="130"/>
      <c r="EE28" s="130"/>
      <c r="EF28" s="130"/>
      <c r="EG28" s="130"/>
      <c r="EH28" s="139"/>
      <c r="EI28" s="130"/>
      <c r="EJ28" s="130"/>
      <c r="EK28" s="130"/>
      <c r="EL28" s="130"/>
      <c r="EM28" s="139"/>
      <c r="EN28" s="130"/>
      <c r="EO28" s="130"/>
      <c r="EP28" s="130"/>
      <c r="EQ28" s="130"/>
      <c r="EV28" s="76"/>
      <c r="EW28" s="87"/>
      <c r="EX28" s="87"/>
      <c r="EY28" s="87"/>
      <c r="EZ28" s="144"/>
      <c r="FA28" s="144"/>
      <c r="FB28" s="145"/>
      <c r="FD28" s="7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</row>
    <row r="29" spans="2:179" s="119" customFormat="1" ht="13.5" customHeight="1">
      <c r="B29" s="26" t="s">
        <v>271</v>
      </c>
      <c r="C29" s="141" t="s">
        <v>125</v>
      </c>
      <c r="D29" s="142">
        <v>1</v>
      </c>
      <c r="E29" s="143">
        <f t="shared" si="14"/>
        <v>5</v>
      </c>
      <c r="F29" s="143">
        <f t="shared" si="15"/>
        <v>0</v>
      </c>
      <c r="G29" s="143">
        <f t="shared" si="16"/>
        <v>37</v>
      </c>
      <c r="H29" s="143">
        <f t="shared" si="17"/>
        <v>0</v>
      </c>
      <c r="I29" s="144" t="str">
        <f t="shared" si="18"/>
        <v>-</v>
      </c>
      <c r="J29" s="144">
        <f t="shared" si="19"/>
        <v>7.4</v>
      </c>
      <c r="K29" s="145" t="str">
        <f t="shared" si="20"/>
        <v>-</v>
      </c>
      <c r="L29" s="146"/>
      <c r="M29" s="87">
        <v>5</v>
      </c>
      <c r="N29" s="72">
        <v>0</v>
      </c>
      <c r="O29" s="72">
        <v>37</v>
      </c>
      <c r="P29" s="72">
        <v>0</v>
      </c>
      <c r="Q29" s="94"/>
      <c r="R29" s="147">
        <f t="shared" si="21"/>
        <v>-7.4</v>
      </c>
      <c r="S29" s="146"/>
      <c r="T29" s="76" t="s">
        <v>122</v>
      </c>
      <c r="U29" s="76" t="s">
        <v>122</v>
      </c>
      <c r="V29" s="76" t="s">
        <v>122</v>
      </c>
      <c r="W29" s="105"/>
      <c r="X29" s="87"/>
      <c r="Y29" s="72"/>
      <c r="Z29" s="72"/>
      <c r="AA29" s="72"/>
      <c r="AB29" s="148"/>
      <c r="AC29" s="87"/>
      <c r="AD29" s="72"/>
      <c r="AE29" s="72"/>
      <c r="AF29" s="72"/>
      <c r="AG29" s="149"/>
      <c r="AH29" s="142"/>
      <c r="AI29" s="72"/>
      <c r="AJ29" s="72"/>
      <c r="AK29" s="72"/>
      <c r="AL29" s="85"/>
      <c r="AM29" s="142"/>
      <c r="AN29" s="72"/>
      <c r="AO29" s="72"/>
      <c r="AP29" s="72"/>
      <c r="AQ29" s="85"/>
      <c r="AR29" s="76"/>
      <c r="AS29" s="72"/>
      <c r="AT29" s="72"/>
      <c r="AU29" s="72"/>
      <c r="AV29" s="85"/>
      <c r="AW29" s="76"/>
      <c r="AX29" s="72"/>
      <c r="AY29" s="72"/>
      <c r="AZ29" s="72"/>
      <c r="BA29" s="85"/>
      <c r="BB29" s="87">
        <v>5</v>
      </c>
      <c r="BC29" s="72">
        <v>0</v>
      </c>
      <c r="BD29" s="72">
        <v>37</v>
      </c>
      <c r="BE29" s="72">
        <v>0</v>
      </c>
      <c r="BF29" s="85"/>
      <c r="BG29" s="87"/>
      <c r="BH29" s="72"/>
      <c r="BI29" s="72"/>
      <c r="BJ29" s="72"/>
      <c r="BK29" s="137"/>
      <c r="BL29" s="87"/>
      <c r="BM29" s="72"/>
      <c r="BN29" s="72"/>
      <c r="BO29" s="72"/>
      <c r="BP29" s="137"/>
      <c r="BQ29" s="87"/>
      <c r="BR29" s="72"/>
      <c r="BS29" s="72"/>
      <c r="BT29" s="72"/>
      <c r="BU29" s="137"/>
      <c r="BV29" s="87"/>
      <c r="BW29" s="72"/>
      <c r="BX29" s="72"/>
      <c r="BY29" s="72"/>
      <c r="BZ29" s="137"/>
      <c r="CA29" s="87"/>
      <c r="CB29" s="72"/>
      <c r="CC29" s="72"/>
      <c r="CD29" s="72"/>
      <c r="CE29" s="137"/>
      <c r="CF29" s="87"/>
      <c r="CG29" s="72"/>
      <c r="CH29" s="72"/>
      <c r="CI29" s="72"/>
      <c r="CJ29" s="137"/>
      <c r="CK29" s="87"/>
      <c r="CL29" s="72"/>
      <c r="CM29" s="72"/>
      <c r="CN29" s="72"/>
      <c r="CO29" s="137"/>
      <c r="CP29" s="87"/>
      <c r="CQ29" s="72"/>
      <c r="CR29" s="72"/>
      <c r="CS29" s="143"/>
      <c r="CT29" s="137"/>
      <c r="CU29" s="87"/>
      <c r="CV29" s="72"/>
      <c r="CW29" s="72"/>
      <c r="CX29" s="72"/>
      <c r="CY29" s="148"/>
      <c r="CZ29" s="87"/>
      <c r="DA29" s="72"/>
      <c r="DB29" s="72"/>
      <c r="DC29" s="72"/>
      <c r="DD29" s="148"/>
      <c r="DE29" s="87"/>
      <c r="DF29" s="72"/>
      <c r="DG29" s="72"/>
      <c r="DH29" s="72"/>
      <c r="DI29" s="148"/>
      <c r="DJ29" s="87"/>
      <c r="DK29" s="72"/>
      <c r="DL29" s="72"/>
      <c r="DM29" s="72"/>
      <c r="DN29" s="148"/>
      <c r="DO29" s="87"/>
      <c r="DP29" s="72"/>
      <c r="DQ29" s="72"/>
      <c r="DR29" s="72"/>
      <c r="DS29" s="148"/>
      <c r="DT29" s="87"/>
      <c r="DU29" s="72"/>
      <c r="DV29" s="72"/>
      <c r="DW29" s="72"/>
      <c r="DX29" s="139"/>
      <c r="DY29" s="130"/>
      <c r="DZ29" s="130"/>
      <c r="EA29" s="130"/>
      <c r="EB29" s="130"/>
      <c r="EC29" s="139"/>
      <c r="ED29" s="130"/>
      <c r="EE29" s="130"/>
      <c r="EF29" s="130"/>
      <c r="EG29" s="130"/>
      <c r="EH29" s="139"/>
      <c r="EI29" s="130"/>
      <c r="EJ29" s="130"/>
      <c r="EK29" s="130"/>
      <c r="EL29" s="130"/>
      <c r="EM29" s="139"/>
      <c r="EN29" s="130"/>
      <c r="EO29" s="130"/>
      <c r="EP29" s="130"/>
      <c r="EQ29" s="130"/>
      <c r="EV29" s="76"/>
      <c r="EW29" s="87"/>
      <c r="EX29" s="87"/>
      <c r="EY29" s="87"/>
      <c r="EZ29" s="144"/>
      <c r="FA29" s="144"/>
      <c r="FB29" s="145"/>
      <c r="FC29" s="43"/>
      <c r="FD29" s="7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</row>
    <row r="30" spans="2:179" s="119" customFormat="1" ht="13.5" customHeight="1">
      <c r="B30" s="26" t="s">
        <v>362</v>
      </c>
      <c r="C30" s="141" t="s">
        <v>108</v>
      </c>
      <c r="D30" s="142">
        <v>1</v>
      </c>
      <c r="E30" s="143">
        <f t="shared" si="14"/>
        <v>3</v>
      </c>
      <c r="F30" s="143">
        <f t="shared" si="15"/>
        <v>0</v>
      </c>
      <c r="G30" s="143">
        <f t="shared" si="16"/>
        <v>34</v>
      </c>
      <c r="H30" s="143">
        <f t="shared" si="17"/>
        <v>0</v>
      </c>
      <c r="I30" s="144" t="str">
        <f t="shared" si="18"/>
        <v>-</v>
      </c>
      <c r="J30" s="144">
        <f t="shared" si="19"/>
        <v>11.333333333333334</v>
      </c>
      <c r="K30" s="145" t="str">
        <f t="shared" si="20"/>
        <v>-</v>
      </c>
      <c r="L30" s="146"/>
      <c r="M30" s="142">
        <v>1</v>
      </c>
      <c r="N30" s="72">
        <v>0</v>
      </c>
      <c r="O30" s="72">
        <v>4</v>
      </c>
      <c r="P30" s="72">
        <v>2</v>
      </c>
      <c r="Q30" s="94"/>
      <c r="R30" s="147">
        <f t="shared" si="21"/>
        <v>-6.8</v>
      </c>
      <c r="S30" s="146"/>
      <c r="T30" s="76" t="s">
        <v>122</v>
      </c>
      <c r="U30" s="76" t="s">
        <v>122</v>
      </c>
      <c r="V30" s="76" t="s">
        <v>122</v>
      </c>
      <c r="W30" s="105"/>
      <c r="X30" s="87"/>
      <c r="Y30" s="72"/>
      <c r="Z30" s="72"/>
      <c r="AA30" s="72"/>
      <c r="AB30" s="148"/>
      <c r="AC30" s="87"/>
      <c r="AD30" s="72"/>
      <c r="AE30" s="72"/>
      <c r="AF30" s="72"/>
      <c r="AG30" s="149"/>
      <c r="AH30" s="142"/>
      <c r="AI30" s="72"/>
      <c r="AJ30" s="72"/>
      <c r="AK30" s="72"/>
      <c r="AL30" s="85"/>
      <c r="AM30" s="76"/>
      <c r="AN30" s="72"/>
      <c r="AO30" s="72"/>
      <c r="AP30" s="72"/>
      <c r="AQ30" s="85"/>
      <c r="AR30" s="87"/>
      <c r="AS30" s="72"/>
      <c r="AT30" s="72"/>
      <c r="AU30" s="72"/>
      <c r="AV30" s="85"/>
      <c r="AW30" s="87"/>
      <c r="AX30" s="72"/>
      <c r="AY30" s="72"/>
      <c r="AZ30" s="72"/>
      <c r="BA30" s="85"/>
      <c r="BB30" s="142"/>
      <c r="BC30" s="72"/>
      <c r="BD30" s="72"/>
      <c r="BE30" s="72"/>
      <c r="BF30" s="85"/>
      <c r="BG30" s="87"/>
      <c r="BH30" s="72"/>
      <c r="BI30" s="72"/>
      <c r="BJ30" s="72"/>
      <c r="BK30" s="137"/>
      <c r="BL30" s="87"/>
      <c r="BM30" s="72"/>
      <c r="BN30" s="72"/>
      <c r="BO30" s="72"/>
      <c r="BP30" s="137"/>
      <c r="BQ30" s="87"/>
      <c r="BR30" s="72"/>
      <c r="BS30" s="72"/>
      <c r="BT30" s="72"/>
      <c r="BU30" s="137"/>
      <c r="BV30" s="87"/>
      <c r="BW30" s="72"/>
      <c r="BX30" s="72"/>
      <c r="BY30" s="72"/>
      <c r="BZ30" s="137"/>
      <c r="CA30" s="87"/>
      <c r="CB30" s="72"/>
      <c r="CC30" s="72"/>
      <c r="CD30" s="72"/>
      <c r="CE30" s="137"/>
      <c r="CF30" s="87"/>
      <c r="CG30" s="72"/>
      <c r="CH30" s="72"/>
      <c r="CI30" s="72"/>
      <c r="CJ30" s="137"/>
      <c r="CK30" s="87">
        <v>3</v>
      </c>
      <c r="CL30" s="72">
        <v>0</v>
      </c>
      <c r="CM30" s="72">
        <v>34</v>
      </c>
      <c r="CN30" s="72">
        <v>0</v>
      </c>
      <c r="CO30" s="137"/>
      <c r="CP30" s="87"/>
      <c r="CQ30" s="72"/>
      <c r="CR30" s="72"/>
      <c r="CS30" s="143"/>
      <c r="CT30" s="137"/>
      <c r="CU30" s="142"/>
      <c r="CV30" s="72"/>
      <c r="CW30" s="72"/>
      <c r="CX30" s="72"/>
      <c r="CY30" s="90"/>
      <c r="CZ30" s="87"/>
      <c r="DA30" s="72"/>
      <c r="DB30" s="72"/>
      <c r="DC30" s="72"/>
      <c r="DD30" s="90"/>
      <c r="DE30" s="87"/>
      <c r="DF30" s="72"/>
      <c r="DG30" s="72"/>
      <c r="DH30" s="72"/>
      <c r="DI30" s="90"/>
      <c r="DJ30" s="87"/>
      <c r="DK30" s="72"/>
      <c r="DL30" s="72"/>
      <c r="DM30" s="72"/>
      <c r="DN30" s="90"/>
      <c r="DO30" s="87"/>
      <c r="DP30" s="72"/>
      <c r="DQ30" s="72"/>
      <c r="DR30" s="72"/>
      <c r="DS30" s="148"/>
      <c r="DT30" s="87"/>
      <c r="DU30" s="72"/>
      <c r="DV30" s="72"/>
      <c r="DW30" s="72"/>
      <c r="DX30" s="139"/>
      <c r="DY30" s="130"/>
      <c r="DZ30" s="130"/>
      <c r="EA30" s="130"/>
      <c r="EB30" s="130"/>
      <c r="EC30" s="139"/>
      <c r="ED30" s="130"/>
      <c r="EE30" s="130"/>
      <c r="EF30" s="130"/>
      <c r="EG30" s="130"/>
      <c r="EH30" s="139"/>
      <c r="EI30" s="130"/>
      <c r="EJ30" s="130"/>
      <c r="EK30" s="130"/>
      <c r="EL30" s="130"/>
      <c r="EM30" s="139"/>
      <c r="EN30" s="130"/>
      <c r="EO30" s="130"/>
      <c r="EP30" s="130"/>
      <c r="EQ30" s="130"/>
      <c r="EV30" s="76"/>
      <c r="EW30" s="87"/>
      <c r="EX30" s="87"/>
      <c r="EY30" s="87"/>
      <c r="EZ30" s="144"/>
      <c r="FA30" s="144"/>
      <c r="FB30" s="145"/>
      <c r="FD30" s="91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</row>
    <row r="31" spans="2:179" s="119" customFormat="1" ht="13.5" customHeight="1">
      <c r="B31" s="26" t="s">
        <v>247</v>
      </c>
      <c r="C31" s="141" t="s">
        <v>125</v>
      </c>
      <c r="D31" s="142">
        <v>3</v>
      </c>
      <c r="E31" s="143">
        <f t="shared" si="14"/>
        <v>1</v>
      </c>
      <c r="F31" s="143">
        <f t="shared" si="15"/>
        <v>0</v>
      </c>
      <c r="G31" s="143">
        <f t="shared" si="16"/>
        <v>18</v>
      </c>
      <c r="H31" s="143">
        <f t="shared" si="17"/>
        <v>0</v>
      </c>
      <c r="I31" s="144" t="str">
        <f t="shared" si="18"/>
        <v>-</v>
      </c>
      <c r="J31" s="144">
        <f t="shared" si="19"/>
        <v>18</v>
      </c>
      <c r="K31" s="145" t="str">
        <f t="shared" si="20"/>
        <v>-</v>
      </c>
      <c r="L31" s="146"/>
      <c r="M31" s="87">
        <v>1</v>
      </c>
      <c r="N31" s="72">
        <v>0</v>
      </c>
      <c r="O31" s="72">
        <v>18</v>
      </c>
      <c r="P31" s="72">
        <v>0</v>
      </c>
      <c r="Q31" s="94"/>
      <c r="R31" s="147">
        <f t="shared" si="21"/>
        <v>-3.6</v>
      </c>
      <c r="S31" s="146"/>
      <c r="T31" s="76">
        <f>IF(EV31="-",G31/E31,(EX31+G31)/(EV31+E31))</f>
        <v>18</v>
      </c>
      <c r="U31" s="76">
        <f>IF(EV31="-",IF(H31=0,G31,G31/H31),IF(EY31+H31=0,EX31+G31,(EX31+G31)/(EY31+H31)))</f>
        <v>18</v>
      </c>
      <c r="V31" s="77">
        <f>IF(EV31="-",IF(E31&lt;30,FD31,((IF(U31&gt;30,1,IF(U31&gt;25,2,IF(U31&gt;20,3,IF(U31&gt;15,4,IF(U31&gt;=0,5,0))))))+(IF(T31&gt;6,1,IF(T31&gt;5.5,2,IF(T31&gt;5,3,IF(T31&gt;4.5,4,IF(T31&gt;=0,5,0)))))))/2),IF(EV31+E31&lt;30,FD31,((IF(U31&gt;30,1,IF(U31&gt;25,2,IF(U31&gt;20,3,IF(U31&gt;15,4,IF(U31&gt;=0,5,0))))))+(IF(T31&gt;6,1,IF(T31&gt;5.5,2,IF(T31&gt;5,3,IF(T31&gt;4.5,4,IF(T31&gt;=0,5,0)))))))/2))</f>
        <v>2</v>
      </c>
      <c r="W31" s="105"/>
      <c r="X31" s="87"/>
      <c r="Y31" s="72"/>
      <c r="Z31" s="72"/>
      <c r="AA31" s="72"/>
      <c r="AB31" s="148"/>
      <c r="AC31" s="87"/>
      <c r="AD31" s="72"/>
      <c r="AE31" s="72"/>
      <c r="AF31" s="72"/>
      <c r="AG31" s="149"/>
      <c r="AH31" s="142"/>
      <c r="AI31" s="72"/>
      <c r="AJ31" s="72"/>
      <c r="AK31" s="72"/>
      <c r="AL31" s="85"/>
      <c r="AM31" s="142"/>
      <c r="AN31" s="72"/>
      <c r="AO31" s="72"/>
      <c r="AP31" s="72"/>
      <c r="AQ31" s="85"/>
      <c r="AR31" s="76"/>
      <c r="AS31" s="72"/>
      <c r="AT31" s="72"/>
      <c r="AU31" s="72"/>
      <c r="AV31" s="85"/>
      <c r="AW31" s="87"/>
      <c r="AX31" s="72"/>
      <c r="AY31" s="72"/>
      <c r="AZ31" s="72"/>
      <c r="BA31" s="85"/>
      <c r="BB31" s="76"/>
      <c r="BC31" s="72"/>
      <c r="BD31" s="72"/>
      <c r="BE31" s="72"/>
      <c r="BF31" s="85"/>
      <c r="BG31" s="87">
        <v>1</v>
      </c>
      <c r="BH31" s="72">
        <v>0</v>
      </c>
      <c r="BI31" s="72">
        <v>18</v>
      </c>
      <c r="BJ31" s="72">
        <v>0</v>
      </c>
      <c r="BK31" s="137"/>
      <c r="BL31" s="87"/>
      <c r="BM31" s="72"/>
      <c r="BN31" s="72"/>
      <c r="BO31" s="72"/>
      <c r="BP31" s="137"/>
      <c r="BQ31" s="87"/>
      <c r="BR31" s="72"/>
      <c r="BS31" s="72"/>
      <c r="BT31" s="72"/>
      <c r="BU31" s="137"/>
      <c r="BV31" s="87"/>
      <c r="BW31" s="72"/>
      <c r="BX31" s="72"/>
      <c r="BY31" s="72"/>
      <c r="BZ31" s="137"/>
      <c r="CA31" s="87"/>
      <c r="CB31" s="72"/>
      <c r="CC31" s="72"/>
      <c r="CD31" s="72"/>
      <c r="CE31" s="137"/>
      <c r="CF31" s="87"/>
      <c r="CG31" s="72"/>
      <c r="CH31" s="72"/>
      <c r="CI31" s="72"/>
      <c r="CJ31" s="137"/>
      <c r="CK31" s="87"/>
      <c r="CL31" s="72"/>
      <c r="CM31" s="72"/>
      <c r="CN31" s="72"/>
      <c r="CO31" s="137"/>
      <c r="CP31" s="87"/>
      <c r="CQ31" s="72"/>
      <c r="CR31" s="72"/>
      <c r="CS31" s="143"/>
      <c r="CT31" s="137"/>
      <c r="CU31" s="87"/>
      <c r="CV31" s="72"/>
      <c r="CW31" s="72"/>
      <c r="CX31" s="72"/>
      <c r="CY31" s="148"/>
      <c r="CZ31" s="87"/>
      <c r="DA31" s="72"/>
      <c r="DB31" s="72"/>
      <c r="DC31" s="72"/>
      <c r="DD31" s="148"/>
      <c r="DE31" s="87"/>
      <c r="DF31" s="72"/>
      <c r="DG31" s="72"/>
      <c r="DH31" s="72"/>
      <c r="DI31" s="148"/>
      <c r="DJ31" s="87"/>
      <c r="DK31" s="72"/>
      <c r="DL31" s="72"/>
      <c r="DM31" s="72"/>
      <c r="DN31" s="148"/>
      <c r="DO31" s="87"/>
      <c r="DP31" s="72"/>
      <c r="DQ31" s="72"/>
      <c r="DR31" s="72"/>
      <c r="DS31" s="148"/>
      <c r="DT31" s="87"/>
      <c r="DU31" s="72"/>
      <c r="DV31" s="72"/>
      <c r="DW31" s="72"/>
      <c r="DX31" s="139"/>
      <c r="DY31" s="130"/>
      <c r="DZ31" s="130"/>
      <c r="EA31" s="130"/>
      <c r="EB31" s="130"/>
      <c r="EC31" s="139"/>
      <c r="ED31" s="130"/>
      <c r="EE31" s="130"/>
      <c r="EF31" s="130"/>
      <c r="EG31" s="130"/>
      <c r="EH31" s="139"/>
      <c r="EI31" s="130"/>
      <c r="EJ31" s="130"/>
      <c r="EK31" s="130"/>
      <c r="EL31" s="130"/>
      <c r="EM31" s="139"/>
      <c r="EN31" s="130"/>
      <c r="EO31" s="130"/>
      <c r="EP31" s="130"/>
      <c r="EQ31" s="130"/>
      <c r="EV31" s="76" t="s">
        <v>122</v>
      </c>
      <c r="EW31" s="87" t="s">
        <v>122</v>
      </c>
      <c r="EX31" s="87" t="s">
        <v>122</v>
      </c>
      <c r="EY31" s="87" t="s">
        <v>122</v>
      </c>
      <c r="EZ31" s="144" t="s">
        <v>122</v>
      </c>
      <c r="FA31" s="144" t="s">
        <v>122</v>
      </c>
      <c r="FB31" s="145" t="s">
        <v>122</v>
      </c>
      <c r="FD31" s="91">
        <v>2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</row>
    <row r="32" spans="2:179" s="119" customFormat="1" ht="13.5" customHeight="1">
      <c r="B32" s="155"/>
      <c r="C32" s="155"/>
      <c r="D32" s="155"/>
      <c r="E32" s="156"/>
      <c r="F32" s="156"/>
      <c r="G32" s="156"/>
      <c r="H32" s="156"/>
      <c r="I32" s="156"/>
      <c r="J32" s="156"/>
      <c r="K32" s="156"/>
      <c r="L32" s="104"/>
      <c r="M32" s="156"/>
      <c r="N32" s="156"/>
      <c r="O32" s="156"/>
      <c r="P32" s="156"/>
      <c r="Q32" s="102"/>
      <c r="R32" s="156"/>
      <c r="S32" s="156"/>
      <c r="T32" s="156"/>
      <c r="U32" s="156"/>
      <c r="V32" s="156"/>
      <c r="W32" s="105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93"/>
      <c r="AW32" s="156"/>
      <c r="AX32" s="156"/>
      <c r="AY32" s="156"/>
      <c r="AZ32" s="156"/>
      <c r="BA32" s="105"/>
      <c r="BB32" s="156"/>
      <c r="BC32" s="156"/>
      <c r="BD32" s="156"/>
      <c r="BE32" s="156"/>
      <c r="BF32" s="105"/>
      <c r="BG32" s="156"/>
      <c r="BH32" s="156"/>
      <c r="BI32" s="156"/>
      <c r="BJ32" s="156"/>
      <c r="BK32" s="105"/>
      <c r="BL32" s="156"/>
      <c r="BM32" s="156"/>
      <c r="BN32" s="156"/>
      <c r="BO32" s="156"/>
      <c r="BP32" s="105"/>
      <c r="BQ32" s="157"/>
      <c r="BR32" s="156"/>
      <c r="BS32" s="156"/>
      <c r="BT32" s="156"/>
      <c r="BU32" s="105"/>
      <c r="BV32" s="156"/>
      <c r="BW32" s="156"/>
      <c r="BX32" s="156"/>
      <c r="BY32" s="156"/>
      <c r="BZ32" s="105"/>
      <c r="CA32" s="156"/>
      <c r="CB32" s="156"/>
      <c r="CC32" s="156"/>
      <c r="CD32" s="156"/>
      <c r="CE32" s="105"/>
      <c r="CF32" s="156"/>
      <c r="CG32" s="156"/>
      <c r="CH32" s="156"/>
      <c r="CI32" s="156"/>
      <c r="CJ32" s="105"/>
      <c r="CK32" s="156"/>
      <c r="CL32" s="156"/>
      <c r="CM32" s="156"/>
      <c r="CN32" s="156"/>
      <c r="CO32" s="105"/>
      <c r="CP32" s="156"/>
      <c r="CQ32" s="156"/>
      <c r="CR32" s="156"/>
      <c r="CS32" s="156"/>
      <c r="CT32" s="105"/>
      <c r="CU32" s="156"/>
      <c r="CV32" s="156"/>
      <c r="CW32" s="156"/>
      <c r="CX32" s="156"/>
      <c r="CY32" s="105"/>
      <c r="CZ32" s="156"/>
      <c r="DA32" s="156"/>
      <c r="DB32" s="156"/>
      <c r="DC32" s="156"/>
      <c r="DD32" s="105"/>
      <c r="DE32" s="156"/>
      <c r="DF32" s="156"/>
      <c r="DG32" s="156"/>
      <c r="DH32" s="156"/>
      <c r="DI32" s="105"/>
      <c r="DJ32" s="156"/>
      <c r="DK32" s="156"/>
      <c r="DL32" s="156"/>
      <c r="DM32" s="156"/>
      <c r="DN32" s="105"/>
      <c r="DO32" s="156"/>
      <c r="DP32" s="156"/>
      <c r="DQ32" s="156"/>
      <c r="DR32" s="156"/>
      <c r="DT32" s="156"/>
      <c r="DU32" s="156"/>
      <c r="DV32" s="156"/>
      <c r="DW32" s="156"/>
      <c r="EV32" s="156"/>
      <c r="EW32" s="156"/>
      <c r="EX32" s="156"/>
      <c r="EY32" s="156"/>
      <c r="EZ32" s="156"/>
      <c r="FA32" s="156"/>
      <c r="FB32" s="156"/>
      <c r="FD32" s="156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</row>
    <row r="33" spans="2:151" s="119" customFormat="1" ht="13.5" customHeight="1">
      <c r="B33" s="101" t="s">
        <v>155</v>
      </c>
      <c r="C33" s="108"/>
      <c r="D33" s="108"/>
      <c r="E33" s="102"/>
      <c r="F33" s="102"/>
      <c r="G33" s="102"/>
      <c r="H33" s="102"/>
      <c r="I33" s="102"/>
      <c r="J33" s="102"/>
      <c r="K33" s="102"/>
      <c r="L33" s="94"/>
      <c r="M33" s="102"/>
      <c r="N33" s="102"/>
      <c r="O33" s="102"/>
      <c r="P33" s="102"/>
      <c r="Q33" s="102"/>
      <c r="R33" s="94"/>
      <c r="S33" s="94"/>
      <c r="T33" s="94"/>
      <c r="U33" s="94"/>
      <c r="V33" s="94"/>
      <c r="W33" s="105"/>
      <c r="X33" s="102"/>
      <c r="Y33" s="102"/>
      <c r="Z33" s="102"/>
      <c r="AA33" s="102"/>
      <c r="AB33" s="104"/>
      <c r="AC33" s="102"/>
      <c r="AD33" s="102"/>
      <c r="AE33" s="102"/>
      <c r="AF33" s="102"/>
      <c r="AG33" s="104"/>
      <c r="AH33" s="102"/>
      <c r="AI33" s="102"/>
      <c r="AJ33" s="102"/>
      <c r="AK33" s="102"/>
      <c r="AL33" s="104"/>
      <c r="AM33" s="102"/>
      <c r="AN33" s="102"/>
      <c r="AO33" s="102"/>
      <c r="AP33" s="102"/>
      <c r="AQ33" s="105"/>
      <c r="AR33" s="102"/>
      <c r="AS33" s="102"/>
      <c r="AT33" s="102"/>
      <c r="AU33" s="102"/>
      <c r="AV33" s="105"/>
      <c r="AW33" s="102"/>
      <c r="AX33" s="102"/>
      <c r="AY33" s="102"/>
      <c r="AZ33" s="102"/>
      <c r="BA33" s="105"/>
      <c r="BB33" s="94"/>
      <c r="BC33" s="94"/>
      <c r="BD33" s="94"/>
      <c r="BE33" s="94"/>
      <c r="BF33" s="105"/>
      <c r="BG33" s="94"/>
      <c r="BH33" s="94"/>
      <c r="BI33" s="94"/>
      <c r="BJ33" s="94"/>
      <c r="BK33" s="105"/>
      <c r="BL33" s="94"/>
      <c r="BM33" s="94"/>
      <c r="BN33" s="94"/>
      <c r="BO33" s="94"/>
      <c r="BP33" s="105"/>
      <c r="BQ33" s="94"/>
      <c r="BR33" s="94"/>
      <c r="BS33" s="94"/>
      <c r="BT33" s="94"/>
      <c r="BU33" s="105"/>
      <c r="BV33" s="94"/>
      <c r="BW33" s="94"/>
      <c r="BX33" s="94"/>
      <c r="BY33" s="94"/>
      <c r="BZ33" s="105"/>
      <c r="CA33" s="94"/>
      <c r="CB33" s="94"/>
      <c r="CC33" s="94"/>
      <c r="CD33" s="94"/>
      <c r="CE33" s="105"/>
      <c r="CF33" s="94"/>
      <c r="CG33" s="94"/>
      <c r="CH33" s="94"/>
      <c r="CI33" s="94"/>
      <c r="CJ33" s="105"/>
      <c r="CK33" s="94"/>
      <c r="CL33" s="94"/>
      <c r="CM33" s="94"/>
      <c r="CN33" s="94"/>
      <c r="CO33" s="105"/>
      <c r="CP33" s="94"/>
      <c r="CQ33" s="94"/>
      <c r="CR33" s="94"/>
      <c r="CS33" s="94"/>
      <c r="CT33" s="105"/>
      <c r="CU33" s="94"/>
      <c r="CV33" s="94"/>
      <c r="CW33" s="94"/>
      <c r="CX33" s="94"/>
      <c r="CY33" s="105"/>
      <c r="CZ33" s="94"/>
      <c r="DA33" s="94"/>
      <c r="DB33" s="94"/>
      <c r="DC33" s="94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ES33" s="88"/>
      <c r="ET33" s="88"/>
      <c r="EU33" s="88"/>
    </row>
    <row r="34" spans="2:151" s="119" customFormat="1" ht="13.5" customHeight="1">
      <c r="B34" s="320" t="s">
        <v>156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105"/>
      <c r="X34" s="94"/>
      <c r="Y34" s="94"/>
      <c r="Z34" s="94"/>
      <c r="AA34" s="94"/>
      <c r="AB34" s="105"/>
      <c r="AC34" s="94"/>
      <c r="AD34" s="94"/>
      <c r="AE34" s="94"/>
      <c r="AF34" s="94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ES34" s="88"/>
      <c r="ET34" s="88"/>
      <c r="EU34" s="88"/>
    </row>
    <row r="35" spans="2:122" s="119" customFormat="1" ht="13.5" customHeight="1">
      <c r="B35" s="320" t="s">
        <v>157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105"/>
      <c r="X35" s="94"/>
      <c r="Y35" s="94"/>
      <c r="Z35" s="94"/>
      <c r="AA35" s="94"/>
      <c r="AB35" s="105"/>
      <c r="AC35" s="94"/>
      <c r="AD35" s="94"/>
      <c r="AE35" s="94"/>
      <c r="AF35" s="94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</row>
    <row r="36" spans="2:122" s="119" customFormat="1" ht="13.5" customHeight="1">
      <c r="B36" s="320" t="s">
        <v>158</v>
      </c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105"/>
      <c r="X36" s="94"/>
      <c r="Y36" s="94"/>
      <c r="Z36" s="94"/>
      <c r="AA36" s="94"/>
      <c r="AB36" s="105"/>
      <c r="AC36" s="94"/>
      <c r="AD36" s="94"/>
      <c r="AE36" s="94"/>
      <c r="AF36" s="94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</row>
    <row r="37" spans="2:122" s="119" customFormat="1" ht="13.5" customHeight="1">
      <c r="B37" s="3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105"/>
      <c r="X37" s="94"/>
      <c r="Y37" s="94"/>
      <c r="Z37" s="94"/>
      <c r="AA37" s="94"/>
      <c r="AB37" s="105"/>
      <c r="AC37" s="94"/>
      <c r="AD37" s="94"/>
      <c r="AE37" s="94"/>
      <c r="AF37" s="94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</row>
    <row r="38" spans="2:122" s="119" customFormat="1" ht="13.5" customHeight="1">
      <c r="B38" s="258" t="s">
        <v>246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94"/>
      <c r="Q38" s="94"/>
      <c r="R38" s="94"/>
      <c r="S38" s="94"/>
      <c r="T38" s="94"/>
      <c r="U38" s="94"/>
      <c r="V38" s="94"/>
      <c r="W38" s="105"/>
      <c r="X38" s="94"/>
      <c r="Y38" s="94"/>
      <c r="Z38" s="94"/>
      <c r="AA38" s="94"/>
      <c r="AB38" s="105"/>
      <c r="AC38" s="94"/>
      <c r="AD38" s="94"/>
      <c r="AE38" s="94"/>
      <c r="AF38" s="94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</row>
    <row r="39" spans="2:122" s="119" customFormat="1" ht="13.5" customHeight="1">
      <c r="B39" s="101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105"/>
      <c r="X39" s="94"/>
      <c r="Y39" s="94"/>
      <c r="Z39" s="94"/>
      <c r="AA39" s="94"/>
      <c r="AB39" s="105"/>
      <c r="AC39" s="94"/>
      <c r="AD39" s="94"/>
      <c r="AE39" s="94"/>
      <c r="AF39" s="94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</row>
    <row r="40" spans="2:151" s="119" customFormat="1" ht="13.5" customHeight="1">
      <c r="B40" s="101" t="s">
        <v>159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105"/>
      <c r="X40" s="94"/>
      <c r="Y40" s="94"/>
      <c r="Z40" s="94"/>
      <c r="AA40" s="94"/>
      <c r="AB40" s="105"/>
      <c r="AC40" s="94"/>
      <c r="AD40" s="94"/>
      <c r="AE40" s="94"/>
      <c r="AF40" s="94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ES40" s="88"/>
      <c r="ET40" s="88"/>
      <c r="EU40" s="88"/>
    </row>
    <row r="41" spans="2:151" s="119" customFormat="1" ht="13.5" customHeight="1">
      <c r="B41" s="322" t="s">
        <v>275</v>
      </c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94"/>
      <c r="W41" s="105"/>
      <c r="X41" s="94"/>
      <c r="Y41" s="94"/>
      <c r="Z41" s="94"/>
      <c r="AA41" s="94"/>
      <c r="AB41" s="105"/>
      <c r="AC41" s="94"/>
      <c r="AD41" s="94"/>
      <c r="AE41" s="94"/>
      <c r="AF41" s="94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ES41" s="88"/>
      <c r="ET41" s="88"/>
      <c r="EU41" s="88"/>
    </row>
    <row r="42" spans="2:151" s="119" customFormat="1" ht="13.5" customHeight="1">
      <c r="B42" s="107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94"/>
      <c r="W42" s="105"/>
      <c r="X42" s="94"/>
      <c r="Y42" s="94"/>
      <c r="Z42" s="94"/>
      <c r="AA42" s="94"/>
      <c r="AB42" s="105"/>
      <c r="AC42" s="94"/>
      <c r="AD42" s="94"/>
      <c r="AE42" s="94"/>
      <c r="AF42" s="94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ES42" s="88"/>
      <c r="ET42" s="88"/>
      <c r="EU42" s="88"/>
    </row>
    <row r="43" spans="2:122" s="119" customFormat="1" ht="13.5" customHeight="1">
      <c r="B43" s="101" t="s">
        <v>220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105"/>
      <c r="X43" s="94"/>
      <c r="Y43" s="94"/>
      <c r="Z43" s="94"/>
      <c r="AA43" s="94"/>
      <c r="AB43" s="105"/>
      <c r="AC43" s="94"/>
      <c r="AD43" s="94"/>
      <c r="AE43" s="94"/>
      <c r="AF43" s="94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</row>
    <row r="44" spans="2:122" s="119" customFormat="1" ht="13.5" customHeight="1">
      <c r="B44" s="322" t="s">
        <v>160</v>
      </c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94"/>
      <c r="W44" s="105"/>
      <c r="X44" s="94"/>
      <c r="Y44" s="94"/>
      <c r="Z44" s="94"/>
      <c r="AA44" s="94"/>
      <c r="AB44" s="105"/>
      <c r="AC44" s="94"/>
      <c r="AD44" s="94"/>
      <c r="AE44" s="94"/>
      <c r="AF44" s="94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</row>
    <row r="45" spans="2:122" s="119" customFormat="1" ht="13.5" customHeight="1">
      <c r="B45" s="322" t="s">
        <v>161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94"/>
      <c r="W45" s="105"/>
      <c r="X45" s="94"/>
      <c r="Y45" s="94"/>
      <c r="Z45" s="94"/>
      <c r="AA45" s="94"/>
      <c r="AB45" s="105"/>
      <c r="AC45" s="94"/>
      <c r="AD45" s="94"/>
      <c r="AE45" s="94"/>
      <c r="AF45" s="94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</row>
    <row r="46" spans="2:122" s="119" customFormat="1" ht="13.5" customHeight="1">
      <c r="B46" s="158" t="s">
        <v>162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105"/>
      <c r="X46" s="94"/>
      <c r="Y46" s="94"/>
      <c r="Z46" s="94"/>
      <c r="AA46" s="94"/>
      <c r="AB46" s="105"/>
      <c r="AC46" s="94"/>
      <c r="AD46" s="94"/>
      <c r="AE46" s="94"/>
      <c r="AF46" s="94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</row>
    <row r="47" spans="2:122" s="119" customFormat="1" ht="13.5" customHeight="1">
      <c r="B47" s="322" t="s">
        <v>163</v>
      </c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94"/>
      <c r="V47" s="94"/>
      <c r="W47" s="105"/>
      <c r="X47" s="94"/>
      <c r="Y47" s="94"/>
      <c r="Z47" s="94"/>
      <c r="AA47" s="94"/>
      <c r="AB47" s="105"/>
      <c r="AC47" s="94"/>
      <c r="AD47" s="94"/>
      <c r="AE47" s="94"/>
      <c r="AF47" s="94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</row>
    <row r="48" spans="2:32" s="119" customFormat="1" ht="13.5" customHeight="1">
      <c r="B48" s="322" t="s">
        <v>164</v>
      </c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94"/>
      <c r="V48" s="94"/>
      <c r="X48" s="121"/>
      <c r="Y48" s="121"/>
      <c r="Z48" s="121"/>
      <c r="AA48" s="121"/>
      <c r="AC48" s="121"/>
      <c r="AD48" s="121"/>
      <c r="AE48" s="121"/>
      <c r="AF48" s="121"/>
    </row>
    <row r="49" spans="2:32" s="119" customFormat="1" ht="13.5" customHeight="1">
      <c r="B49" s="322" t="s">
        <v>165</v>
      </c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94"/>
      <c r="V49" s="94"/>
      <c r="X49" s="121"/>
      <c r="Y49" s="121"/>
      <c r="Z49" s="121"/>
      <c r="AA49" s="121"/>
      <c r="AC49" s="121"/>
      <c r="AD49" s="121"/>
      <c r="AE49" s="121"/>
      <c r="AF49" s="121"/>
    </row>
    <row r="50" spans="2:32" s="119" customFormat="1" ht="13.5" customHeight="1">
      <c r="B50" s="322" t="s">
        <v>166</v>
      </c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94"/>
      <c r="V50" s="94"/>
      <c r="X50" s="121"/>
      <c r="Y50" s="121"/>
      <c r="Z50" s="121"/>
      <c r="AA50" s="121"/>
      <c r="AC50" s="121"/>
      <c r="AD50" s="121"/>
      <c r="AE50" s="121"/>
      <c r="AF50" s="121"/>
    </row>
    <row r="51" spans="2:32" ht="13.5" customHeight="1">
      <c r="B51" s="322" t="s">
        <v>167</v>
      </c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94"/>
      <c r="V51" s="94"/>
      <c r="X51" s="117"/>
      <c r="Y51" s="117"/>
      <c r="Z51" s="117"/>
      <c r="AA51" s="117"/>
      <c r="AC51" s="117"/>
      <c r="AD51" s="117"/>
      <c r="AE51" s="117"/>
      <c r="AF51" s="117"/>
    </row>
    <row r="52" spans="2:32" ht="13.5" customHeight="1">
      <c r="B52" s="158" t="s">
        <v>168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</row>
    <row r="53" spans="2:22" ht="13.5" customHeight="1">
      <c r="B53" s="322" t="s">
        <v>169</v>
      </c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105"/>
      <c r="V53" s="105"/>
    </row>
    <row r="54" spans="2:22" ht="13.5" customHeight="1">
      <c r="B54" s="322" t="s">
        <v>170</v>
      </c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105"/>
      <c r="V54" s="105"/>
    </row>
    <row r="55" spans="2:22" ht="13.5" customHeight="1">
      <c r="B55" s="322" t="s">
        <v>171</v>
      </c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105"/>
      <c r="V55" s="105"/>
    </row>
    <row r="56" spans="2:22" ht="13.5" customHeight="1">
      <c r="B56" s="322" t="s">
        <v>172</v>
      </c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105"/>
      <c r="V56" s="105"/>
    </row>
    <row r="57" spans="2:22" ht="13.5" customHeight="1">
      <c r="B57" s="322" t="s">
        <v>173</v>
      </c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105"/>
      <c r="V57" s="105"/>
    </row>
    <row r="58" spans="2:22" ht="13.5" customHeight="1">
      <c r="B58" s="107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5"/>
      <c r="V58" s="105"/>
    </row>
    <row r="59" spans="2:22" ht="13.5" customHeight="1">
      <c r="B59" s="319" t="s">
        <v>350</v>
      </c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51"/>
      <c r="S59" s="351"/>
      <c r="T59" s="351"/>
      <c r="U59" s="105"/>
      <c r="V59" s="105"/>
    </row>
    <row r="60" spans="2:22" ht="13.5" customHeight="1">
      <c r="B60" s="319" t="s">
        <v>351</v>
      </c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46"/>
      <c r="S60" s="346"/>
      <c r="T60" s="346"/>
      <c r="U60" s="105"/>
      <c r="V60" s="105"/>
    </row>
    <row r="61" spans="2:22" ht="13.5" customHeight="1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5"/>
      <c r="V61" s="105"/>
    </row>
    <row r="62" spans="2:22" ht="13.5" customHeight="1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5"/>
      <c r="V62" s="105"/>
    </row>
    <row r="63" spans="2:22" ht="13.5" customHeight="1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5"/>
      <c r="V63" s="105"/>
    </row>
    <row r="64" spans="2:22" ht="13.5" customHeight="1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5"/>
      <c r="V64" s="105"/>
    </row>
    <row r="65" spans="2:22" ht="13.5" customHeight="1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5"/>
      <c r="V65" s="105"/>
    </row>
    <row r="66" spans="2:22" ht="13.5" customHeight="1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5"/>
      <c r="V66" s="105"/>
    </row>
    <row r="67" spans="2:22" ht="13.5" customHeight="1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5"/>
      <c r="V67" s="105"/>
    </row>
    <row r="68" spans="2:22" ht="13.5" customHeight="1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5"/>
      <c r="V68" s="105"/>
    </row>
    <row r="69" spans="2:22" ht="13.5" customHeight="1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5"/>
      <c r="V69" s="105"/>
    </row>
    <row r="70" spans="2:22" ht="13.5" customHeight="1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5"/>
      <c r="V70" s="105"/>
    </row>
    <row r="71" spans="2:22" ht="13.5" customHeight="1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5"/>
      <c r="V71" s="105"/>
    </row>
    <row r="72" spans="2:22" ht="13.5" customHeight="1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5"/>
      <c r="V72" s="105"/>
    </row>
    <row r="73" spans="2:22" ht="13.5" customHeight="1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5"/>
      <c r="V73" s="105"/>
    </row>
    <row r="74" spans="2:22" ht="13.5" customHeight="1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5"/>
      <c r="V74" s="105"/>
    </row>
    <row r="75" spans="2:22" ht="13.5" customHeight="1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5"/>
      <c r="V75" s="105"/>
    </row>
    <row r="76" spans="2:22" ht="13.5" customHeight="1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5"/>
      <c r="V76" s="105"/>
    </row>
    <row r="77" spans="2:22" ht="13.5" customHeight="1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5"/>
      <c r="V77" s="105"/>
    </row>
    <row r="78" spans="2:22" ht="13.5" customHeight="1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5"/>
      <c r="V78" s="105"/>
    </row>
    <row r="79" spans="2:22" ht="13.5" customHeight="1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5"/>
      <c r="V79" s="105"/>
    </row>
    <row r="80" spans="2:22" ht="13.5" customHeight="1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5"/>
      <c r="V80" s="105"/>
    </row>
    <row r="81" spans="2:22" ht="13.5" customHeight="1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5"/>
      <c r="V81" s="105"/>
    </row>
    <row r="82" spans="2:22" ht="13.5" customHeight="1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5"/>
      <c r="V82" s="105"/>
    </row>
    <row r="83" spans="2:22" ht="13.5" customHeight="1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5"/>
      <c r="V83" s="105"/>
    </row>
    <row r="84" spans="2:243" ht="13.5" customHeight="1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07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7"/>
      <c r="GP84" s="107"/>
      <c r="GQ84" s="107"/>
      <c r="GR84" s="107"/>
      <c r="GS84" s="107"/>
      <c r="GT84" s="107"/>
      <c r="GU84" s="107"/>
      <c r="GV84" s="107"/>
      <c r="GW84" s="107"/>
      <c r="GX84" s="107"/>
      <c r="GY84" s="107"/>
      <c r="GZ84" s="107"/>
      <c r="HA84" s="107"/>
      <c r="HB84" s="107"/>
      <c r="HC84" s="107"/>
      <c r="HD84" s="107"/>
      <c r="HE84" s="107"/>
      <c r="HF84" s="107"/>
      <c r="HG84" s="107"/>
      <c r="HH84" s="107"/>
      <c r="HI84" s="107"/>
      <c r="HJ84" s="107"/>
      <c r="HK84" s="107"/>
      <c r="HL84" s="107"/>
      <c r="HM84" s="107"/>
      <c r="HN84" s="107"/>
      <c r="HO84" s="107"/>
      <c r="HP84" s="107"/>
      <c r="HQ84" s="107"/>
      <c r="HR84" s="107"/>
      <c r="HS84" s="107"/>
      <c r="HT84" s="107"/>
      <c r="HU84" s="107"/>
      <c r="HV84" s="107"/>
      <c r="HW84" s="107"/>
      <c r="HX84" s="107"/>
      <c r="HY84" s="107"/>
      <c r="HZ84" s="107"/>
      <c r="IA84" s="107"/>
      <c r="IB84" s="107"/>
      <c r="IC84" s="107"/>
      <c r="ID84" s="107"/>
      <c r="IE84" s="107"/>
      <c r="IF84" s="107"/>
      <c r="IG84" s="107"/>
      <c r="IH84" s="107"/>
      <c r="II84" s="107"/>
    </row>
    <row r="85" spans="2:243" ht="13.5" customHeight="1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</row>
    <row r="86" spans="2:243" ht="13.5" customHeight="1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</row>
    <row r="87" spans="2:243" ht="13.5" customHeight="1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</row>
    <row r="88" spans="2:243" ht="13.5" customHeight="1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S88" s="107"/>
      <c r="FT88" s="107"/>
      <c r="FU88" s="107"/>
      <c r="FV88" s="107"/>
      <c r="FW88" s="107"/>
      <c r="FX88" s="107"/>
      <c r="FY88" s="107"/>
      <c r="FZ88" s="107"/>
      <c r="GA88" s="107"/>
      <c r="GB88" s="107"/>
      <c r="GC88" s="107"/>
      <c r="GD88" s="107"/>
      <c r="GE88" s="107"/>
      <c r="GF88" s="107"/>
      <c r="GG88" s="107"/>
      <c r="GH88" s="107"/>
      <c r="GI88" s="107"/>
      <c r="GJ88" s="107"/>
      <c r="GK88" s="107"/>
      <c r="GL88" s="107"/>
      <c r="GM88" s="107"/>
      <c r="GN88" s="107"/>
      <c r="GO88" s="107"/>
      <c r="GP88" s="107"/>
      <c r="GQ88" s="107"/>
      <c r="GR88" s="107"/>
      <c r="GS88" s="107"/>
      <c r="GT88" s="107"/>
      <c r="GU88" s="107"/>
      <c r="GV88" s="107"/>
      <c r="GW88" s="107"/>
      <c r="GX88" s="107"/>
      <c r="GY88" s="107"/>
      <c r="GZ88" s="107"/>
      <c r="HA88" s="107"/>
      <c r="HB88" s="107"/>
      <c r="HC88" s="107"/>
      <c r="HD88" s="107"/>
      <c r="HE88" s="107"/>
      <c r="HF88" s="107"/>
      <c r="HG88" s="107"/>
      <c r="HH88" s="107"/>
      <c r="HI88" s="107"/>
      <c r="HJ88" s="107"/>
      <c r="HK88" s="107"/>
      <c r="HL88" s="107"/>
      <c r="HM88" s="107"/>
      <c r="HN88" s="107"/>
      <c r="HO88" s="107"/>
      <c r="HP88" s="107"/>
      <c r="HQ88" s="107"/>
      <c r="HR88" s="107"/>
      <c r="HS88" s="107"/>
      <c r="HT88" s="107"/>
      <c r="HU88" s="107"/>
      <c r="HV88" s="107"/>
      <c r="HW88" s="107"/>
      <c r="HX88" s="107"/>
      <c r="HY88" s="107"/>
      <c r="HZ88" s="107"/>
      <c r="IA88" s="107"/>
      <c r="IB88" s="107"/>
      <c r="IC88" s="107"/>
      <c r="ID88" s="107"/>
      <c r="IE88" s="107"/>
      <c r="IF88" s="107"/>
      <c r="IG88" s="107"/>
      <c r="IH88" s="107"/>
      <c r="II88" s="107"/>
    </row>
    <row r="89" spans="2:243" ht="13.5" customHeight="1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S89" s="107"/>
      <c r="FT89" s="107"/>
      <c r="FU89" s="107"/>
      <c r="FV89" s="107"/>
      <c r="FW89" s="107"/>
      <c r="FX89" s="107"/>
      <c r="FY89" s="107"/>
      <c r="FZ89" s="107"/>
      <c r="GA89" s="107"/>
      <c r="GB89" s="107"/>
      <c r="GC89" s="107"/>
      <c r="GD89" s="107"/>
      <c r="GE89" s="107"/>
      <c r="GF89" s="107"/>
      <c r="GG89" s="107"/>
      <c r="GH89" s="107"/>
      <c r="GI89" s="107"/>
      <c r="GJ89" s="107"/>
      <c r="GK89" s="107"/>
      <c r="GL89" s="107"/>
      <c r="GM89" s="107"/>
      <c r="GN89" s="107"/>
      <c r="GO89" s="107"/>
      <c r="GP89" s="107"/>
      <c r="GQ89" s="107"/>
      <c r="GR89" s="107"/>
      <c r="GS89" s="107"/>
      <c r="GT89" s="107"/>
      <c r="GU89" s="107"/>
      <c r="GV89" s="107"/>
      <c r="GW89" s="107"/>
      <c r="GX89" s="107"/>
      <c r="GY89" s="107"/>
      <c r="GZ89" s="107"/>
      <c r="HA89" s="107"/>
      <c r="HB89" s="107"/>
      <c r="HC89" s="107"/>
      <c r="HD89" s="107"/>
      <c r="HE89" s="107"/>
      <c r="HF89" s="107"/>
      <c r="HG89" s="107"/>
      <c r="HH89" s="107"/>
      <c r="HI89" s="107"/>
      <c r="HJ89" s="107"/>
      <c r="HK89" s="107"/>
      <c r="HL89" s="107"/>
      <c r="HM89" s="107"/>
      <c r="HN89" s="107"/>
      <c r="HO89" s="107"/>
      <c r="HP89" s="107"/>
      <c r="HQ89" s="107"/>
      <c r="HR89" s="107"/>
      <c r="HS89" s="107"/>
      <c r="HT89" s="107"/>
      <c r="HU89" s="107"/>
      <c r="HV89" s="107"/>
      <c r="HW89" s="107"/>
      <c r="HX89" s="107"/>
      <c r="HY89" s="107"/>
      <c r="HZ89" s="107"/>
      <c r="IA89" s="107"/>
      <c r="IB89" s="107"/>
      <c r="IC89" s="107"/>
      <c r="ID89" s="107"/>
      <c r="IE89" s="107"/>
      <c r="IF89" s="107"/>
      <c r="IG89" s="107"/>
      <c r="IH89" s="107"/>
      <c r="II89" s="107"/>
    </row>
    <row r="90" spans="2:243" ht="13.5" customHeight="1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S90" s="107"/>
      <c r="FT90" s="107"/>
      <c r="FU90" s="107"/>
      <c r="FV90" s="107"/>
      <c r="FW90" s="107"/>
      <c r="FX90" s="107"/>
      <c r="FY90" s="107"/>
      <c r="FZ90" s="107"/>
      <c r="GA90" s="107"/>
      <c r="GB90" s="107"/>
      <c r="GC90" s="107"/>
      <c r="GD90" s="107"/>
      <c r="GE90" s="107"/>
      <c r="GF90" s="107"/>
      <c r="GG90" s="107"/>
      <c r="GH90" s="107"/>
      <c r="GI90" s="107"/>
      <c r="GJ90" s="107"/>
      <c r="GK90" s="107"/>
      <c r="GL90" s="107"/>
      <c r="GM90" s="107"/>
      <c r="GN90" s="107"/>
      <c r="GO90" s="107"/>
      <c r="GP90" s="107"/>
      <c r="GQ90" s="107"/>
      <c r="GR90" s="107"/>
      <c r="GS90" s="107"/>
      <c r="GT90" s="107"/>
      <c r="GU90" s="107"/>
      <c r="GV90" s="107"/>
      <c r="GW90" s="107"/>
      <c r="GX90" s="107"/>
      <c r="GY90" s="107"/>
      <c r="GZ90" s="107"/>
      <c r="HA90" s="107"/>
      <c r="HB90" s="107"/>
      <c r="HC90" s="107"/>
      <c r="HD90" s="107"/>
      <c r="HE90" s="107"/>
      <c r="HF90" s="107"/>
      <c r="HG90" s="107"/>
      <c r="HH90" s="107"/>
      <c r="HI90" s="107"/>
      <c r="HJ90" s="107"/>
      <c r="HK90" s="107"/>
      <c r="HL90" s="107"/>
      <c r="HM90" s="107"/>
      <c r="HN90" s="107"/>
      <c r="HO90" s="107"/>
      <c r="HP90" s="107"/>
      <c r="HQ90" s="107"/>
      <c r="HR90" s="107"/>
      <c r="HS90" s="107"/>
      <c r="HT90" s="107"/>
      <c r="HU90" s="107"/>
      <c r="HV90" s="107"/>
      <c r="HW90" s="107"/>
      <c r="HX90" s="107"/>
      <c r="HY90" s="107"/>
      <c r="HZ90" s="107"/>
      <c r="IA90" s="107"/>
      <c r="IB90" s="107"/>
      <c r="IC90" s="107"/>
      <c r="ID90" s="107"/>
      <c r="IE90" s="107"/>
      <c r="IF90" s="107"/>
      <c r="IG90" s="107"/>
      <c r="IH90" s="107"/>
      <c r="II90" s="107"/>
    </row>
    <row r="91" spans="2:243" ht="13.5" customHeight="1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S91" s="107"/>
      <c r="FT91" s="107"/>
      <c r="FU91" s="107"/>
      <c r="FV91" s="107"/>
      <c r="FW91" s="107"/>
      <c r="FX91" s="107"/>
      <c r="FY91" s="107"/>
      <c r="FZ91" s="107"/>
      <c r="GA91" s="107"/>
      <c r="GB91" s="107"/>
      <c r="GC91" s="107"/>
      <c r="GD91" s="107"/>
      <c r="GE91" s="107"/>
      <c r="GF91" s="107"/>
      <c r="GG91" s="107"/>
      <c r="GH91" s="107"/>
      <c r="GI91" s="107"/>
      <c r="GJ91" s="107"/>
      <c r="GK91" s="107"/>
      <c r="GL91" s="107"/>
      <c r="GM91" s="107"/>
      <c r="GN91" s="107"/>
      <c r="GO91" s="107"/>
      <c r="GP91" s="107"/>
      <c r="GQ91" s="107"/>
      <c r="GR91" s="107"/>
      <c r="GS91" s="107"/>
      <c r="GT91" s="107"/>
      <c r="GU91" s="107"/>
      <c r="GV91" s="107"/>
      <c r="GW91" s="107"/>
      <c r="GX91" s="107"/>
      <c r="GY91" s="107"/>
      <c r="GZ91" s="107"/>
      <c r="HA91" s="107"/>
      <c r="HB91" s="107"/>
      <c r="HC91" s="107"/>
      <c r="HD91" s="107"/>
      <c r="HE91" s="107"/>
      <c r="HF91" s="107"/>
      <c r="HG91" s="107"/>
      <c r="HH91" s="107"/>
      <c r="HI91" s="107"/>
      <c r="HJ91" s="107"/>
      <c r="HK91" s="107"/>
      <c r="HL91" s="107"/>
      <c r="HM91" s="107"/>
      <c r="HN91" s="107"/>
      <c r="HO91" s="107"/>
      <c r="HP91" s="107"/>
      <c r="HQ91" s="107"/>
      <c r="HR91" s="107"/>
      <c r="HS91" s="107"/>
      <c r="HT91" s="107"/>
      <c r="HU91" s="107"/>
      <c r="HV91" s="107"/>
      <c r="HW91" s="107"/>
      <c r="HX91" s="107"/>
      <c r="HY91" s="107"/>
      <c r="HZ91" s="107"/>
      <c r="IA91" s="107"/>
      <c r="IB91" s="107"/>
      <c r="IC91" s="107"/>
      <c r="ID91" s="107"/>
      <c r="IE91" s="107"/>
      <c r="IF91" s="107"/>
      <c r="IG91" s="107"/>
      <c r="IH91" s="107"/>
      <c r="II91" s="107"/>
    </row>
    <row r="92" spans="2:243" ht="13.5" customHeight="1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S92" s="107"/>
      <c r="FT92" s="107"/>
      <c r="FU92" s="107"/>
      <c r="FV92" s="107"/>
      <c r="FW92" s="107"/>
      <c r="FX92" s="107"/>
      <c r="FY92" s="107"/>
      <c r="FZ92" s="107"/>
      <c r="GA92" s="107"/>
      <c r="GB92" s="107"/>
      <c r="GC92" s="107"/>
      <c r="GD92" s="107"/>
      <c r="GE92" s="107"/>
      <c r="GF92" s="107"/>
      <c r="GG92" s="107"/>
      <c r="GH92" s="107"/>
      <c r="GI92" s="107"/>
      <c r="GJ92" s="107"/>
      <c r="GK92" s="107"/>
      <c r="GL92" s="107"/>
      <c r="GM92" s="107"/>
      <c r="GN92" s="107"/>
      <c r="GO92" s="107"/>
      <c r="GP92" s="107"/>
      <c r="GQ92" s="107"/>
      <c r="GR92" s="107"/>
      <c r="GS92" s="107"/>
      <c r="GT92" s="107"/>
      <c r="GU92" s="107"/>
      <c r="GV92" s="107"/>
      <c r="GW92" s="107"/>
      <c r="GX92" s="107"/>
      <c r="GY92" s="107"/>
      <c r="GZ92" s="107"/>
      <c r="HA92" s="107"/>
      <c r="HB92" s="107"/>
      <c r="HC92" s="107"/>
      <c r="HD92" s="107"/>
      <c r="HE92" s="107"/>
      <c r="HF92" s="107"/>
      <c r="HG92" s="107"/>
      <c r="HH92" s="107"/>
      <c r="HI92" s="107"/>
      <c r="HJ92" s="107"/>
      <c r="HK92" s="107"/>
      <c r="HL92" s="107"/>
      <c r="HM92" s="107"/>
      <c r="HN92" s="107"/>
      <c r="HO92" s="107"/>
      <c r="HP92" s="107"/>
      <c r="HQ92" s="107"/>
      <c r="HR92" s="107"/>
      <c r="HS92" s="107"/>
      <c r="HT92" s="107"/>
      <c r="HU92" s="107"/>
      <c r="HV92" s="107"/>
      <c r="HW92" s="107"/>
      <c r="HX92" s="107"/>
      <c r="HY92" s="107"/>
      <c r="HZ92" s="107"/>
      <c r="IA92" s="107"/>
      <c r="IB92" s="107"/>
      <c r="IC92" s="107"/>
      <c r="ID92" s="107"/>
      <c r="IE92" s="107"/>
      <c r="IF92" s="107"/>
      <c r="IG92" s="107"/>
      <c r="IH92" s="107"/>
      <c r="II92" s="107"/>
    </row>
    <row r="93" spans="2:243" ht="13.5" customHeight="1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S93" s="107"/>
      <c r="FT93" s="107"/>
      <c r="FU93" s="107"/>
      <c r="FV93" s="107"/>
      <c r="FW93" s="107"/>
      <c r="FX93" s="107"/>
      <c r="FY93" s="107"/>
      <c r="FZ93" s="107"/>
      <c r="GA93" s="107"/>
      <c r="GB93" s="107"/>
      <c r="GC93" s="107"/>
      <c r="GD93" s="107"/>
      <c r="GE93" s="107"/>
      <c r="GF93" s="107"/>
      <c r="GG93" s="107"/>
      <c r="GH93" s="107"/>
      <c r="GI93" s="107"/>
      <c r="GJ93" s="107"/>
      <c r="GK93" s="107"/>
      <c r="GL93" s="107"/>
      <c r="GM93" s="107"/>
      <c r="GN93" s="107"/>
      <c r="GO93" s="107"/>
      <c r="GP93" s="107"/>
      <c r="GQ93" s="107"/>
      <c r="GR93" s="107"/>
      <c r="GS93" s="107"/>
      <c r="GT93" s="107"/>
      <c r="GU93" s="107"/>
      <c r="GV93" s="107"/>
      <c r="GW93" s="107"/>
      <c r="GX93" s="107"/>
      <c r="GY93" s="107"/>
      <c r="GZ93" s="107"/>
      <c r="HA93" s="107"/>
      <c r="HB93" s="107"/>
      <c r="HC93" s="107"/>
      <c r="HD93" s="107"/>
      <c r="HE93" s="107"/>
      <c r="HF93" s="107"/>
      <c r="HG93" s="107"/>
      <c r="HH93" s="107"/>
      <c r="HI93" s="107"/>
      <c r="HJ93" s="107"/>
      <c r="HK93" s="107"/>
      <c r="HL93" s="107"/>
      <c r="HM93" s="107"/>
      <c r="HN93" s="107"/>
      <c r="HO93" s="107"/>
      <c r="HP93" s="107"/>
      <c r="HQ93" s="107"/>
      <c r="HR93" s="107"/>
      <c r="HS93" s="107"/>
      <c r="HT93" s="107"/>
      <c r="HU93" s="107"/>
      <c r="HV93" s="107"/>
      <c r="HW93" s="107"/>
      <c r="HX93" s="107"/>
      <c r="HY93" s="107"/>
      <c r="HZ93" s="107"/>
      <c r="IA93" s="107"/>
      <c r="IB93" s="107"/>
      <c r="IC93" s="107"/>
      <c r="ID93" s="107"/>
      <c r="IE93" s="107"/>
      <c r="IF93" s="107"/>
      <c r="IG93" s="107"/>
      <c r="IH93" s="107"/>
      <c r="II93" s="107"/>
    </row>
    <row r="94" spans="2:243" ht="13.5" customHeight="1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S94" s="107"/>
      <c r="FT94" s="107"/>
      <c r="FU94" s="107"/>
      <c r="FV94" s="107"/>
      <c r="FW94" s="107"/>
      <c r="FX94" s="107"/>
      <c r="FY94" s="107"/>
      <c r="FZ94" s="107"/>
      <c r="GA94" s="107"/>
      <c r="GB94" s="107"/>
      <c r="GC94" s="107"/>
      <c r="GD94" s="107"/>
      <c r="GE94" s="107"/>
      <c r="GF94" s="107"/>
      <c r="GG94" s="107"/>
      <c r="GH94" s="107"/>
      <c r="GI94" s="107"/>
      <c r="GJ94" s="107"/>
      <c r="GK94" s="107"/>
      <c r="GL94" s="107"/>
      <c r="GM94" s="107"/>
      <c r="GN94" s="107"/>
      <c r="GO94" s="107"/>
      <c r="GP94" s="107"/>
      <c r="GQ94" s="107"/>
      <c r="GR94" s="107"/>
      <c r="GS94" s="107"/>
      <c r="GT94" s="107"/>
      <c r="GU94" s="107"/>
      <c r="GV94" s="107"/>
      <c r="GW94" s="107"/>
      <c r="GX94" s="107"/>
      <c r="GY94" s="107"/>
      <c r="GZ94" s="107"/>
      <c r="HA94" s="107"/>
      <c r="HB94" s="107"/>
      <c r="HC94" s="107"/>
      <c r="HD94" s="107"/>
      <c r="HE94" s="107"/>
      <c r="HF94" s="107"/>
      <c r="HG94" s="107"/>
      <c r="HH94" s="107"/>
      <c r="HI94" s="107"/>
      <c r="HJ94" s="107"/>
      <c r="HK94" s="107"/>
      <c r="HL94" s="107"/>
      <c r="HM94" s="107"/>
      <c r="HN94" s="107"/>
      <c r="HO94" s="107"/>
      <c r="HP94" s="107"/>
      <c r="HQ94" s="107"/>
      <c r="HR94" s="107"/>
      <c r="HS94" s="107"/>
      <c r="HT94" s="107"/>
      <c r="HU94" s="107"/>
      <c r="HV94" s="107"/>
      <c r="HW94" s="107"/>
      <c r="HX94" s="107"/>
      <c r="HY94" s="107"/>
      <c r="HZ94" s="107"/>
      <c r="IA94" s="107"/>
      <c r="IB94" s="107"/>
      <c r="IC94" s="107"/>
      <c r="ID94" s="107"/>
      <c r="IE94" s="107"/>
      <c r="IF94" s="107"/>
      <c r="IG94" s="107"/>
      <c r="IH94" s="107"/>
      <c r="II94" s="107"/>
    </row>
    <row r="95" spans="2:243" ht="13.5" customHeight="1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GY95" s="107"/>
      <c r="GZ95" s="107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</row>
    <row r="96" spans="2:22" ht="13.5" customHeight="1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5"/>
      <c r="V96" s="105"/>
    </row>
    <row r="97" spans="2:22" ht="13.5" customHeight="1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5"/>
      <c r="V97" s="105"/>
    </row>
    <row r="98" spans="2:22" ht="13.5" customHeight="1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5"/>
      <c r="V98" s="105"/>
    </row>
    <row r="99" spans="2:22" ht="13.5" customHeight="1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5"/>
      <c r="V99" s="105"/>
    </row>
    <row r="100" spans="2:22" ht="13.5" customHeight="1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5"/>
      <c r="V100" s="105"/>
    </row>
    <row r="101" spans="2:22" ht="13.5" customHeight="1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5"/>
      <c r="V101" s="105"/>
    </row>
    <row r="102" spans="2:22" ht="13.5" customHeight="1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5"/>
      <c r="V102" s="105"/>
    </row>
    <row r="103" spans="2:22" ht="13.5" customHeight="1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5"/>
      <c r="V103" s="105"/>
    </row>
    <row r="104" spans="2:22" ht="13.5" customHeight="1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5"/>
      <c r="V104" s="105"/>
    </row>
    <row r="105" spans="2:22" ht="13.5" customHeight="1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5"/>
      <c r="V105" s="105"/>
    </row>
    <row r="106" spans="2:22" ht="13.5" customHeight="1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5"/>
      <c r="V106" s="105"/>
    </row>
    <row r="107" spans="2:22" ht="13.5" customHeight="1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5"/>
      <c r="V107" s="105"/>
    </row>
    <row r="108" spans="2:22" ht="13.5" customHeight="1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5"/>
      <c r="V108" s="105"/>
    </row>
    <row r="109" spans="2:22" ht="13.5" customHeight="1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5"/>
      <c r="V109" s="105"/>
    </row>
    <row r="110" spans="2:22" ht="13.5" customHeight="1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5"/>
      <c r="V110" s="105"/>
    </row>
    <row r="111" spans="2:22" ht="13.5" customHeight="1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5"/>
      <c r="V111" s="105"/>
    </row>
    <row r="112" spans="2:22" ht="13.5" customHeight="1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5"/>
      <c r="V112" s="105"/>
    </row>
    <row r="113" spans="2:22" ht="13.5" customHeight="1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5"/>
      <c r="V113" s="105"/>
    </row>
    <row r="114" spans="2:22" ht="13.5" customHeight="1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5"/>
      <c r="V114" s="105"/>
    </row>
    <row r="115" spans="2:22" ht="13.5" customHeight="1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5"/>
      <c r="V115" s="105"/>
    </row>
    <row r="116" spans="2:22" ht="13.5" customHeight="1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5"/>
      <c r="V116" s="105"/>
    </row>
    <row r="117" spans="2:22" ht="13.5" customHeight="1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5"/>
      <c r="V117" s="105"/>
    </row>
    <row r="118" spans="2:22" ht="13.5" customHeight="1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5"/>
      <c r="V118" s="105"/>
    </row>
    <row r="119" spans="2:22" ht="13.5" customHeight="1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5"/>
      <c r="V119" s="105"/>
    </row>
    <row r="120" spans="2:22" ht="13.5" customHeight="1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5"/>
      <c r="V120" s="105"/>
    </row>
    <row r="121" spans="2:22" ht="13.5" customHeight="1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5"/>
      <c r="V121" s="105"/>
    </row>
    <row r="122" spans="2:22" ht="13.5" customHeight="1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</row>
    <row r="123" ht="13.5" customHeight="1"/>
    <row r="124" spans="2:179" s="119" customFormat="1" ht="13.5" customHeight="1">
      <c r="B124" s="105"/>
      <c r="C124" s="105"/>
      <c r="D124" s="105"/>
      <c r="E124" s="104"/>
      <c r="F124" s="104"/>
      <c r="G124" s="104"/>
      <c r="H124" s="104"/>
      <c r="I124" s="62" t="s">
        <v>141</v>
      </c>
      <c r="J124" s="62" t="s">
        <v>142</v>
      </c>
      <c r="K124" s="62" t="s">
        <v>143</v>
      </c>
      <c r="L124" s="104"/>
      <c r="M124" s="122" t="s">
        <v>144</v>
      </c>
      <c r="N124" s="123"/>
      <c r="O124" s="123"/>
      <c r="P124" s="124"/>
      <c r="Q124" s="263"/>
      <c r="R124" s="57" t="s">
        <v>93</v>
      </c>
      <c r="S124" s="104"/>
      <c r="T124" s="314" t="s">
        <v>174</v>
      </c>
      <c r="U124" s="347"/>
      <c r="V124" s="348"/>
      <c r="W124" s="105"/>
      <c r="X124" s="159"/>
      <c r="Y124" s="160"/>
      <c r="Z124" s="160"/>
      <c r="AA124" s="160"/>
      <c r="AB124" s="94"/>
      <c r="AC124" s="159"/>
      <c r="AD124" s="160"/>
      <c r="AE124" s="160"/>
      <c r="AF124" s="160"/>
      <c r="AG124" s="94"/>
      <c r="AH124" s="159"/>
      <c r="AI124" s="160"/>
      <c r="AJ124" s="160"/>
      <c r="AK124" s="160"/>
      <c r="AL124" s="128"/>
      <c r="AM124" s="159"/>
      <c r="AN124" s="160"/>
      <c r="AO124" s="160"/>
      <c r="AP124" s="160"/>
      <c r="AQ124" s="84"/>
      <c r="AR124" s="159"/>
      <c r="AS124" s="160"/>
      <c r="AT124" s="160"/>
      <c r="AU124" s="160"/>
      <c r="AV124" s="84"/>
      <c r="AW124" s="159"/>
      <c r="AX124" s="160"/>
      <c r="AY124" s="160"/>
      <c r="AZ124" s="160"/>
      <c r="BA124" s="83"/>
      <c r="BB124" s="159"/>
      <c r="BC124" s="160"/>
      <c r="BD124" s="160"/>
      <c r="BE124" s="160"/>
      <c r="BF124" s="83"/>
      <c r="BG124" s="159"/>
      <c r="BH124" s="160"/>
      <c r="BI124" s="160"/>
      <c r="BJ124" s="160"/>
      <c r="BK124" s="121"/>
      <c r="BL124" s="159"/>
      <c r="BM124" s="160"/>
      <c r="BN124" s="160"/>
      <c r="BO124" s="160"/>
      <c r="BP124" s="129"/>
      <c r="BQ124" s="161"/>
      <c r="BR124" s="160"/>
      <c r="BS124" s="160"/>
      <c r="BT124" s="160"/>
      <c r="BU124" s="83"/>
      <c r="BV124" s="159"/>
      <c r="BW124" s="160"/>
      <c r="BX124" s="160"/>
      <c r="BY124" s="160"/>
      <c r="BZ124" s="83"/>
      <c r="CA124" s="159"/>
      <c r="CB124" s="160"/>
      <c r="CC124" s="160"/>
      <c r="CD124" s="160"/>
      <c r="CE124" s="90"/>
      <c r="CF124" s="159"/>
      <c r="CG124" s="160"/>
      <c r="CH124" s="160"/>
      <c r="CI124" s="160"/>
      <c r="CJ124" s="121"/>
      <c r="CK124" s="159"/>
      <c r="CL124" s="160"/>
      <c r="CM124" s="160"/>
      <c r="CN124" s="160"/>
      <c r="CO124" s="90"/>
      <c r="CP124" s="159"/>
      <c r="CQ124" s="160"/>
      <c r="CR124" s="160"/>
      <c r="CS124" s="160"/>
      <c r="CT124" s="90"/>
      <c r="CU124" s="159"/>
      <c r="CV124" s="160"/>
      <c r="CW124" s="160"/>
      <c r="CX124" s="160"/>
      <c r="CY124" s="90" t="s">
        <v>95</v>
      </c>
      <c r="CZ124" s="159"/>
      <c r="DA124" s="160"/>
      <c r="DB124" s="160"/>
      <c r="DC124" s="160"/>
      <c r="DD124" s="90" t="s">
        <v>95</v>
      </c>
      <c r="DE124" s="159"/>
      <c r="DF124" s="160"/>
      <c r="DG124" s="160"/>
      <c r="DH124" s="160"/>
      <c r="DI124" s="90" t="s">
        <v>95</v>
      </c>
      <c r="DJ124" s="159"/>
      <c r="DK124" s="160"/>
      <c r="DL124" s="160"/>
      <c r="DM124" s="160"/>
      <c r="DN124" s="90" t="s">
        <v>95</v>
      </c>
      <c r="DO124" s="159"/>
      <c r="DP124" s="160"/>
      <c r="DQ124" s="160"/>
      <c r="DR124" s="160"/>
      <c r="DS124" s="130" t="s">
        <v>95</v>
      </c>
      <c r="DT124" s="131"/>
      <c r="DU124" s="130"/>
      <c r="DV124" s="130"/>
      <c r="DW124" s="130"/>
      <c r="DX124" s="130"/>
      <c r="DY124" s="131"/>
      <c r="DZ124" s="130"/>
      <c r="EA124" s="130"/>
      <c r="EB124" s="130"/>
      <c r="EC124" s="130"/>
      <c r="ED124" s="131"/>
      <c r="EE124" s="130"/>
      <c r="EF124" s="130"/>
      <c r="EG124" s="130"/>
      <c r="EH124" s="130"/>
      <c r="EI124" s="131"/>
      <c r="EJ124" s="130"/>
      <c r="EK124" s="130"/>
      <c r="EL124" s="130"/>
      <c r="EM124" s="130"/>
      <c r="EN124" s="131"/>
      <c r="EO124" s="130"/>
      <c r="EP124" s="130"/>
      <c r="EQ124" s="130"/>
      <c r="EV124" s="349" t="s">
        <v>146</v>
      </c>
      <c r="EW124" s="347"/>
      <c r="EX124" s="347"/>
      <c r="EY124" s="347"/>
      <c r="EZ124" s="347"/>
      <c r="FA124" s="347"/>
      <c r="FB124" s="348"/>
      <c r="FD124" s="58" t="s">
        <v>96</v>
      </c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</row>
    <row r="125" spans="2:179" s="119" customFormat="1" ht="13.5" customHeight="1">
      <c r="B125" s="132" t="s">
        <v>175</v>
      </c>
      <c r="C125" s="61"/>
      <c r="D125" s="61" t="s">
        <v>98</v>
      </c>
      <c r="E125" s="62" t="s">
        <v>148</v>
      </c>
      <c r="F125" s="62" t="s">
        <v>149</v>
      </c>
      <c r="G125" s="62" t="s">
        <v>101</v>
      </c>
      <c r="H125" s="62" t="s">
        <v>150</v>
      </c>
      <c r="I125" s="62" t="s">
        <v>151</v>
      </c>
      <c r="J125" s="62" t="s">
        <v>152</v>
      </c>
      <c r="K125" s="62" t="s">
        <v>103</v>
      </c>
      <c r="L125" s="133"/>
      <c r="M125" s="62" t="s">
        <v>148</v>
      </c>
      <c r="N125" s="62" t="s">
        <v>149</v>
      </c>
      <c r="O125" s="62" t="s">
        <v>153</v>
      </c>
      <c r="P125" s="62" t="s">
        <v>150</v>
      </c>
      <c r="Q125" s="264"/>
      <c r="R125" s="65" t="s">
        <v>104</v>
      </c>
      <c r="S125" s="162"/>
      <c r="T125" s="135" t="s">
        <v>152</v>
      </c>
      <c r="U125" s="163" t="s">
        <v>103</v>
      </c>
      <c r="V125" s="164" t="s">
        <v>105</v>
      </c>
      <c r="W125" s="105"/>
      <c r="X125" s="62" t="s">
        <v>148</v>
      </c>
      <c r="Y125" s="62" t="s">
        <v>149</v>
      </c>
      <c r="Z125" s="62" t="s">
        <v>153</v>
      </c>
      <c r="AA125" s="62" t="s">
        <v>150</v>
      </c>
      <c r="AB125" s="136"/>
      <c r="AC125" s="62" t="s">
        <v>148</v>
      </c>
      <c r="AD125" s="62" t="s">
        <v>149</v>
      </c>
      <c r="AE125" s="62" t="s">
        <v>153</v>
      </c>
      <c r="AF125" s="62" t="s">
        <v>150</v>
      </c>
      <c r="AG125" s="105"/>
      <c r="AH125" s="62" t="s">
        <v>148</v>
      </c>
      <c r="AI125" s="62" t="s">
        <v>149</v>
      </c>
      <c r="AJ125" s="62" t="s">
        <v>153</v>
      </c>
      <c r="AK125" s="62" t="s">
        <v>150</v>
      </c>
      <c r="AL125" s="94"/>
      <c r="AM125" s="62" t="s">
        <v>148</v>
      </c>
      <c r="AN125" s="62" t="s">
        <v>149</v>
      </c>
      <c r="AO125" s="62" t="s">
        <v>153</v>
      </c>
      <c r="AP125" s="62" t="s">
        <v>150</v>
      </c>
      <c r="AQ125" s="94"/>
      <c r="AR125" s="62" t="s">
        <v>148</v>
      </c>
      <c r="AS125" s="62" t="s">
        <v>149</v>
      </c>
      <c r="AT125" s="62" t="s">
        <v>153</v>
      </c>
      <c r="AU125" s="62" t="s">
        <v>150</v>
      </c>
      <c r="AV125" s="94"/>
      <c r="AW125" s="62" t="s">
        <v>148</v>
      </c>
      <c r="AX125" s="62" t="s">
        <v>149</v>
      </c>
      <c r="AY125" s="62" t="s">
        <v>153</v>
      </c>
      <c r="AZ125" s="62" t="s">
        <v>150</v>
      </c>
      <c r="BA125" s="86"/>
      <c r="BB125" s="62" t="s">
        <v>148</v>
      </c>
      <c r="BC125" s="62" t="s">
        <v>149</v>
      </c>
      <c r="BD125" s="62" t="s">
        <v>153</v>
      </c>
      <c r="BE125" s="62" t="s">
        <v>150</v>
      </c>
      <c r="BF125" s="85"/>
      <c r="BG125" s="62" t="s">
        <v>148</v>
      </c>
      <c r="BH125" s="62" t="s">
        <v>149</v>
      </c>
      <c r="BI125" s="62" t="s">
        <v>153</v>
      </c>
      <c r="BJ125" s="62" t="s">
        <v>150</v>
      </c>
      <c r="BK125" s="137"/>
      <c r="BL125" s="62" t="s">
        <v>148</v>
      </c>
      <c r="BM125" s="62" t="s">
        <v>149</v>
      </c>
      <c r="BN125" s="62" t="s">
        <v>153</v>
      </c>
      <c r="BO125" s="62" t="s">
        <v>150</v>
      </c>
      <c r="BP125" s="137"/>
      <c r="BQ125" s="165" t="s">
        <v>148</v>
      </c>
      <c r="BR125" s="62" t="s">
        <v>149</v>
      </c>
      <c r="BS125" s="62" t="s">
        <v>153</v>
      </c>
      <c r="BT125" s="62" t="s">
        <v>150</v>
      </c>
      <c r="BU125" s="137"/>
      <c r="BV125" s="62" t="s">
        <v>148</v>
      </c>
      <c r="BW125" s="62" t="s">
        <v>149</v>
      </c>
      <c r="BX125" s="62" t="s">
        <v>153</v>
      </c>
      <c r="BY125" s="62" t="s">
        <v>150</v>
      </c>
      <c r="BZ125" s="137"/>
      <c r="CA125" s="62" t="s">
        <v>148</v>
      </c>
      <c r="CB125" s="62" t="s">
        <v>149</v>
      </c>
      <c r="CC125" s="62" t="s">
        <v>153</v>
      </c>
      <c r="CD125" s="62" t="s">
        <v>150</v>
      </c>
      <c r="CE125" s="137"/>
      <c r="CF125" s="62" t="s">
        <v>148</v>
      </c>
      <c r="CG125" s="62" t="s">
        <v>149</v>
      </c>
      <c r="CH125" s="62" t="s">
        <v>153</v>
      </c>
      <c r="CI125" s="62" t="s">
        <v>150</v>
      </c>
      <c r="CJ125" s="90"/>
      <c r="CK125" s="62" t="s">
        <v>148</v>
      </c>
      <c r="CL125" s="62" t="s">
        <v>149</v>
      </c>
      <c r="CM125" s="62" t="s">
        <v>153</v>
      </c>
      <c r="CN125" s="62" t="s">
        <v>150</v>
      </c>
      <c r="CO125" s="90"/>
      <c r="CP125" s="62" t="s">
        <v>148</v>
      </c>
      <c r="CQ125" s="62" t="s">
        <v>149</v>
      </c>
      <c r="CR125" s="62" t="s">
        <v>153</v>
      </c>
      <c r="CS125" s="62" t="s">
        <v>150</v>
      </c>
      <c r="CT125" s="90"/>
      <c r="CU125" s="62" t="s">
        <v>148</v>
      </c>
      <c r="CV125" s="62" t="s">
        <v>149</v>
      </c>
      <c r="CW125" s="62" t="s">
        <v>153</v>
      </c>
      <c r="CX125" s="62" t="s">
        <v>150</v>
      </c>
      <c r="CY125" s="90"/>
      <c r="CZ125" s="62" t="s">
        <v>148</v>
      </c>
      <c r="DA125" s="62" t="s">
        <v>149</v>
      </c>
      <c r="DB125" s="62" t="s">
        <v>153</v>
      </c>
      <c r="DC125" s="62" t="s">
        <v>150</v>
      </c>
      <c r="DD125" s="90"/>
      <c r="DE125" s="62" t="s">
        <v>148</v>
      </c>
      <c r="DF125" s="62" t="s">
        <v>149</v>
      </c>
      <c r="DG125" s="62" t="s">
        <v>153</v>
      </c>
      <c r="DH125" s="62" t="s">
        <v>150</v>
      </c>
      <c r="DI125" s="90"/>
      <c r="DJ125" s="62" t="s">
        <v>148</v>
      </c>
      <c r="DK125" s="62" t="s">
        <v>149</v>
      </c>
      <c r="DL125" s="62" t="s">
        <v>153</v>
      </c>
      <c r="DM125" s="62" t="s">
        <v>150</v>
      </c>
      <c r="DN125" s="90"/>
      <c r="DO125" s="62" t="s">
        <v>148</v>
      </c>
      <c r="DP125" s="62" t="s">
        <v>149</v>
      </c>
      <c r="DQ125" s="62" t="s">
        <v>153</v>
      </c>
      <c r="DR125" s="62" t="s">
        <v>150</v>
      </c>
      <c r="DS125" s="90"/>
      <c r="DT125" s="138" t="s">
        <v>148</v>
      </c>
      <c r="DU125" s="138" t="s">
        <v>149</v>
      </c>
      <c r="DV125" s="138" t="s">
        <v>153</v>
      </c>
      <c r="DW125" s="138" t="s">
        <v>150</v>
      </c>
      <c r="DX125" s="139"/>
      <c r="DY125" s="140" t="s">
        <v>148</v>
      </c>
      <c r="DZ125" s="140" t="s">
        <v>149</v>
      </c>
      <c r="EA125" s="140" t="s">
        <v>153</v>
      </c>
      <c r="EB125" s="140" t="s">
        <v>150</v>
      </c>
      <c r="EC125" s="139"/>
      <c r="ED125" s="140" t="s">
        <v>148</v>
      </c>
      <c r="EE125" s="140" t="s">
        <v>149</v>
      </c>
      <c r="EF125" s="140" t="s">
        <v>153</v>
      </c>
      <c r="EG125" s="140" t="s">
        <v>150</v>
      </c>
      <c r="EH125" s="139"/>
      <c r="EI125" s="140" t="s">
        <v>148</v>
      </c>
      <c r="EJ125" s="140" t="s">
        <v>149</v>
      </c>
      <c r="EK125" s="140" t="s">
        <v>153</v>
      </c>
      <c r="EL125" s="140" t="s">
        <v>150</v>
      </c>
      <c r="EM125" s="139"/>
      <c r="EN125" s="140" t="s">
        <v>148</v>
      </c>
      <c r="EO125" s="140" t="s">
        <v>149</v>
      </c>
      <c r="EP125" s="140" t="s">
        <v>153</v>
      </c>
      <c r="EQ125" s="140" t="s">
        <v>150</v>
      </c>
      <c r="EV125" s="62" t="s">
        <v>148</v>
      </c>
      <c r="EW125" s="62" t="s">
        <v>149</v>
      </c>
      <c r="EX125" s="62" t="s">
        <v>153</v>
      </c>
      <c r="EY125" s="62" t="s">
        <v>150</v>
      </c>
      <c r="EZ125" s="62" t="s">
        <v>151</v>
      </c>
      <c r="FA125" s="62" t="s">
        <v>152</v>
      </c>
      <c r="FB125" s="62" t="s">
        <v>103</v>
      </c>
      <c r="FD125" s="66" t="s">
        <v>106</v>
      </c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</row>
    <row r="126" spans="2:180" s="119" customFormat="1" ht="13.5" customHeight="1">
      <c r="B126" s="26" t="s">
        <v>176</v>
      </c>
      <c r="C126" s="153" t="s">
        <v>119</v>
      </c>
      <c r="D126" s="142">
        <v>0</v>
      </c>
      <c r="E126" s="143">
        <f aca="true" t="shared" si="22" ref="E126:H140">SUM(X126,AC126,AH126,AM126,AW126,AR126,BB126,BG126,BL126,BQ126,BV126,CA126,CF126,CK126,CP126,CU126,CZ126,DE126,DJ126,DO126,DT126,DY126,ED126,EI126,EN126)</f>
        <v>0</v>
      </c>
      <c r="F126" s="143">
        <f t="shared" si="22"/>
        <v>0</v>
      </c>
      <c r="G126" s="143">
        <f t="shared" si="22"/>
        <v>0</v>
      </c>
      <c r="H126" s="143">
        <f t="shared" si="22"/>
        <v>0</v>
      </c>
      <c r="I126" s="144" t="str">
        <f aca="true" t="shared" si="23" ref="I126:I140">IF(H126=0,"-",E126/H126)</f>
        <v>-</v>
      </c>
      <c r="J126" s="144" t="str">
        <f aca="true" t="shared" si="24" ref="J126:J140">IF(E126=0,"-",G126/E126)</f>
        <v>-</v>
      </c>
      <c r="K126" s="145" t="str">
        <f aca="true" t="shared" si="25" ref="K126:K140">IF(H126=0,"-",G126/H126)</f>
        <v>-</v>
      </c>
      <c r="L126" s="146"/>
      <c r="M126" s="142"/>
      <c r="N126" s="72"/>
      <c r="O126" s="72"/>
      <c r="P126" s="72"/>
      <c r="Q126" s="265"/>
      <c r="R126" s="147">
        <f aca="true" t="shared" si="26" ref="R126:R140">H126*20-(G126/5)</f>
        <v>0</v>
      </c>
      <c r="S126" s="146"/>
      <c r="T126" s="76">
        <f aca="true" t="shared" si="27" ref="T126:T140">IF(EV126="-",G126/E126,(EX126+G126)/(EV126+E126))</f>
        <v>4.865979381443299</v>
      </c>
      <c r="U126" s="76">
        <f aca="true" t="shared" si="28" ref="U126:U140">IF(EV126="-",IF(H126=0,G126,G126/H126),IF(EY126+H126=0,EX126+G126,(EX126+G126)/(EY126+H126)))</f>
        <v>25.285714285714285</v>
      </c>
      <c r="V126" s="77">
        <f aca="true" t="shared" si="29" ref="V126:V140">IF(EV126="-",IF(E126&lt;30,FD126,((IF(U126&gt;30,1,IF(U126&gt;25,2,IF(U126&gt;20,3,IF(U126&gt;15,4,IF(U126&gt;=0,5,0))))))+(IF(T126&gt;6,1,IF(T126&gt;5.5,2,IF(T126&gt;5,3,IF(T126&gt;4.5,4,IF(T126&gt;=0,5,0)))))))/2),IF(EV126+E126&lt;30,FD126,((IF(U126&gt;30,1,IF(U126&gt;25,2,IF(U126&gt;20,3,IF(U126&gt;15,4,IF(U126&gt;=0,5,0))))))+(IF(T126&gt;6,1,IF(T126&gt;5.5,2,IF(T126&gt;5,3,IF(T126&gt;4.5,4,IF(T126&gt;=0,5,0)))))))/2))</f>
        <v>3</v>
      </c>
      <c r="W126" s="105"/>
      <c r="X126" s="87"/>
      <c r="Y126" s="72"/>
      <c r="Z126" s="72"/>
      <c r="AA126" s="72"/>
      <c r="AB126" s="90"/>
      <c r="AC126" s="87"/>
      <c r="AD126" s="72"/>
      <c r="AE126" s="72"/>
      <c r="AF126" s="72"/>
      <c r="AG126" s="150"/>
      <c r="AH126" s="142"/>
      <c r="AI126" s="72"/>
      <c r="AJ126" s="72"/>
      <c r="AK126" s="72"/>
      <c r="AL126" s="85"/>
      <c r="AM126" s="142"/>
      <c r="AN126" s="72"/>
      <c r="AO126" s="72"/>
      <c r="AP126" s="72"/>
      <c r="AQ126" s="85"/>
      <c r="AR126" s="142"/>
      <c r="AS126" s="72"/>
      <c r="AT126" s="72"/>
      <c r="AU126" s="72"/>
      <c r="AV126" s="85"/>
      <c r="AW126" s="87"/>
      <c r="AX126" s="72"/>
      <c r="AY126" s="72"/>
      <c r="AZ126" s="72"/>
      <c r="BA126" s="85"/>
      <c r="BB126" s="142"/>
      <c r="BC126" s="72"/>
      <c r="BD126" s="72"/>
      <c r="BE126" s="72"/>
      <c r="BF126" s="85"/>
      <c r="BG126" s="87"/>
      <c r="BH126" s="72"/>
      <c r="BI126" s="72"/>
      <c r="BJ126" s="72"/>
      <c r="BK126" s="137"/>
      <c r="BL126" s="142"/>
      <c r="BM126" s="72"/>
      <c r="BN126" s="72"/>
      <c r="BO126" s="72"/>
      <c r="BP126" s="137"/>
      <c r="BQ126" s="87"/>
      <c r="BR126" s="72"/>
      <c r="BS126" s="72"/>
      <c r="BT126" s="72"/>
      <c r="BU126" s="137"/>
      <c r="BV126" s="87"/>
      <c r="BW126" s="72"/>
      <c r="BX126" s="72"/>
      <c r="BY126" s="72"/>
      <c r="BZ126" s="137"/>
      <c r="CA126" s="87"/>
      <c r="CB126" s="72"/>
      <c r="CC126" s="72"/>
      <c r="CD126" s="72"/>
      <c r="CE126" s="137"/>
      <c r="CF126" s="87"/>
      <c r="CG126" s="72"/>
      <c r="CH126" s="72"/>
      <c r="CI126" s="72"/>
      <c r="CJ126" s="137"/>
      <c r="CK126" s="87"/>
      <c r="CL126" s="72"/>
      <c r="CM126" s="72"/>
      <c r="CN126" s="72"/>
      <c r="CO126" s="137"/>
      <c r="CP126" s="87"/>
      <c r="CQ126" s="72"/>
      <c r="CR126" s="72"/>
      <c r="CS126" s="143"/>
      <c r="CT126" s="137"/>
      <c r="CU126" s="142"/>
      <c r="CV126" s="72"/>
      <c r="CW126" s="72"/>
      <c r="CX126" s="72"/>
      <c r="CY126" s="90"/>
      <c r="CZ126" s="87"/>
      <c r="DA126" s="72"/>
      <c r="DB126" s="72"/>
      <c r="DC126" s="72"/>
      <c r="DD126" s="90"/>
      <c r="DE126" s="87"/>
      <c r="DF126" s="72"/>
      <c r="DG126" s="72"/>
      <c r="DH126" s="72"/>
      <c r="DI126" s="90"/>
      <c r="DJ126" s="87"/>
      <c r="DK126" s="72"/>
      <c r="DL126" s="72"/>
      <c r="DM126" s="72"/>
      <c r="DN126" s="90"/>
      <c r="DO126" s="87"/>
      <c r="DP126" s="72"/>
      <c r="DQ126" s="72"/>
      <c r="DR126" s="72"/>
      <c r="DS126" s="90"/>
      <c r="DT126" s="152"/>
      <c r="DU126" s="152"/>
      <c r="DV126" s="152"/>
      <c r="DW126" s="152"/>
      <c r="DX126" s="139"/>
      <c r="DY126" s="130"/>
      <c r="DZ126" s="130"/>
      <c r="EA126" s="130"/>
      <c r="EB126" s="130"/>
      <c r="EC126" s="139"/>
      <c r="ED126" s="130"/>
      <c r="EE126" s="130"/>
      <c r="EF126" s="130"/>
      <c r="EG126" s="130"/>
      <c r="EH126" s="139"/>
      <c r="EI126" s="130"/>
      <c r="EJ126" s="130"/>
      <c r="EK126" s="130"/>
      <c r="EL126" s="130"/>
      <c r="EM126" s="139"/>
      <c r="EN126" s="130"/>
      <c r="EO126" s="130"/>
      <c r="EP126" s="130"/>
      <c r="EQ126" s="130"/>
      <c r="EV126" s="76">
        <v>145.5</v>
      </c>
      <c r="EW126" s="87">
        <v>13</v>
      </c>
      <c r="EX126" s="87">
        <v>708</v>
      </c>
      <c r="EY126" s="87">
        <v>28</v>
      </c>
      <c r="EZ126" s="144">
        <f aca="true" t="shared" si="30" ref="EZ126:EZ140">IF(OR(EV126="-",EY126=0),"-",EV126/EY126)</f>
        <v>5.196428571428571</v>
      </c>
      <c r="FA126" s="144">
        <f aca="true" t="shared" si="31" ref="FA126:FA140">IF(EV126="-","-",EX126/EV126)</f>
        <v>4.865979381443299</v>
      </c>
      <c r="FB126" s="145">
        <f aca="true" t="shared" si="32" ref="FB126:FB140">IF(OR(EV126="-",EY126=0),EX126,EX126/EY126)</f>
        <v>25.285714285714285</v>
      </c>
      <c r="FD126" s="77">
        <v>3</v>
      </c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</row>
    <row r="127" spans="2:180" s="119" customFormat="1" ht="13.5" customHeight="1">
      <c r="B127" s="26" t="s">
        <v>177</v>
      </c>
      <c r="C127" s="141" t="s">
        <v>125</v>
      </c>
      <c r="D127" s="142">
        <v>0</v>
      </c>
      <c r="E127" s="143">
        <f t="shared" si="22"/>
        <v>0</v>
      </c>
      <c r="F127" s="143">
        <f t="shared" si="22"/>
        <v>0</v>
      </c>
      <c r="G127" s="143">
        <f t="shared" si="22"/>
        <v>0</v>
      </c>
      <c r="H127" s="143">
        <f t="shared" si="22"/>
        <v>0</v>
      </c>
      <c r="I127" s="144" t="str">
        <f t="shared" si="23"/>
        <v>-</v>
      </c>
      <c r="J127" s="144" t="str">
        <f t="shared" si="24"/>
        <v>-</v>
      </c>
      <c r="K127" s="145" t="str">
        <f t="shared" si="25"/>
        <v>-</v>
      </c>
      <c r="L127" s="146"/>
      <c r="M127" s="142"/>
      <c r="N127" s="72"/>
      <c r="O127" s="72"/>
      <c r="P127" s="72"/>
      <c r="Q127" s="265"/>
      <c r="R127" s="147">
        <f t="shared" si="26"/>
        <v>0</v>
      </c>
      <c r="S127" s="146"/>
      <c r="T127" s="76">
        <f t="shared" si="27"/>
        <v>3.5</v>
      </c>
      <c r="U127" s="76">
        <f t="shared" si="28"/>
        <v>14</v>
      </c>
      <c r="V127" s="77" t="str">
        <f t="shared" si="29"/>
        <v>3</v>
      </c>
      <c r="W127" s="105"/>
      <c r="X127" s="76"/>
      <c r="Y127" s="72"/>
      <c r="Z127" s="72"/>
      <c r="AA127" s="72"/>
      <c r="AB127" s="148"/>
      <c r="AC127" s="76"/>
      <c r="AD127" s="72"/>
      <c r="AE127" s="72"/>
      <c r="AF127" s="72"/>
      <c r="AG127" s="149"/>
      <c r="AH127" s="142"/>
      <c r="AI127" s="72"/>
      <c r="AJ127" s="72"/>
      <c r="AK127" s="72"/>
      <c r="AL127" s="85"/>
      <c r="AM127" s="142"/>
      <c r="AN127" s="72"/>
      <c r="AO127" s="72"/>
      <c r="AP127" s="72"/>
      <c r="AQ127" s="85"/>
      <c r="AR127" s="76"/>
      <c r="AS127" s="72"/>
      <c r="AT127" s="72"/>
      <c r="AU127" s="72"/>
      <c r="AV127" s="85"/>
      <c r="AW127" s="87"/>
      <c r="AX127" s="72"/>
      <c r="AY127" s="72"/>
      <c r="AZ127" s="72"/>
      <c r="BA127" s="85"/>
      <c r="BB127" s="76"/>
      <c r="BC127" s="72"/>
      <c r="BD127" s="72"/>
      <c r="BE127" s="72"/>
      <c r="BF127" s="85"/>
      <c r="BG127" s="87"/>
      <c r="BH127" s="72"/>
      <c r="BI127" s="72"/>
      <c r="BJ127" s="72"/>
      <c r="BK127" s="137"/>
      <c r="BL127" s="76"/>
      <c r="BM127" s="72"/>
      <c r="BN127" s="72"/>
      <c r="BO127" s="72"/>
      <c r="BP127" s="137"/>
      <c r="BQ127" s="87"/>
      <c r="BR127" s="72"/>
      <c r="BS127" s="72"/>
      <c r="BT127" s="72"/>
      <c r="BU127" s="137"/>
      <c r="BV127" s="87"/>
      <c r="BW127" s="72"/>
      <c r="BX127" s="72"/>
      <c r="BY127" s="72"/>
      <c r="BZ127" s="137"/>
      <c r="CA127" s="87"/>
      <c r="CB127" s="72"/>
      <c r="CC127" s="72"/>
      <c r="CD127" s="72"/>
      <c r="CE127" s="137"/>
      <c r="CF127" s="87"/>
      <c r="CG127" s="72"/>
      <c r="CH127" s="72"/>
      <c r="CI127" s="72"/>
      <c r="CJ127" s="137"/>
      <c r="CK127" s="87"/>
      <c r="CL127" s="72"/>
      <c r="CM127" s="72"/>
      <c r="CN127" s="72"/>
      <c r="CO127" s="137"/>
      <c r="CP127" s="87"/>
      <c r="CQ127" s="72"/>
      <c r="CR127" s="72"/>
      <c r="CS127" s="143"/>
      <c r="CT127" s="137"/>
      <c r="CU127" s="76"/>
      <c r="CV127" s="72"/>
      <c r="CW127" s="72"/>
      <c r="CX127" s="72"/>
      <c r="CY127" s="148"/>
      <c r="CZ127" s="76"/>
      <c r="DA127" s="72"/>
      <c r="DB127" s="72"/>
      <c r="DC127" s="72"/>
      <c r="DD127" s="148"/>
      <c r="DE127" s="76"/>
      <c r="DF127" s="72"/>
      <c r="DG127" s="72"/>
      <c r="DH127" s="72"/>
      <c r="DI127" s="148"/>
      <c r="DJ127" s="76"/>
      <c r="DK127" s="72"/>
      <c r="DL127" s="72"/>
      <c r="DM127" s="72"/>
      <c r="DN127" s="148"/>
      <c r="DO127" s="76"/>
      <c r="DP127" s="72"/>
      <c r="DQ127" s="72"/>
      <c r="DR127" s="72"/>
      <c r="DS127" s="148"/>
      <c r="DT127" s="152"/>
      <c r="DU127" s="152"/>
      <c r="DV127" s="152"/>
      <c r="DW127" s="152"/>
      <c r="DX127" s="139"/>
      <c r="DY127" s="130"/>
      <c r="DZ127" s="130"/>
      <c r="EA127" s="130"/>
      <c r="EB127" s="130"/>
      <c r="EC127" s="139"/>
      <c r="ED127" s="130"/>
      <c r="EE127" s="130"/>
      <c r="EF127" s="130"/>
      <c r="EG127" s="130"/>
      <c r="EH127" s="139"/>
      <c r="EI127" s="130"/>
      <c r="EJ127" s="130"/>
      <c r="EK127" s="130"/>
      <c r="EL127" s="130"/>
      <c r="EM127" s="139"/>
      <c r="EN127" s="130"/>
      <c r="EO127" s="130"/>
      <c r="EP127" s="130"/>
      <c r="EQ127" s="130"/>
      <c r="EV127" s="76">
        <v>4</v>
      </c>
      <c r="EW127" s="87">
        <v>0</v>
      </c>
      <c r="EX127" s="87">
        <v>14</v>
      </c>
      <c r="EY127" s="87">
        <v>1</v>
      </c>
      <c r="EZ127" s="144">
        <f t="shared" si="30"/>
        <v>4</v>
      </c>
      <c r="FA127" s="144">
        <f t="shared" si="31"/>
        <v>3.5</v>
      </c>
      <c r="FB127" s="145">
        <f t="shared" si="32"/>
        <v>14</v>
      </c>
      <c r="FD127" s="91" t="s">
        <v>178</v>
      </c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</row>
    <row r="128" spans="1:180" s="119" customFormat="1" ht="13.5" customHeight="1">
      <c r="A128" s="166"/>
      <c r="B128" s="26" t="s">
        <v>179</v>
      </c>
      <c r="C128" s="141" t="s">
        <v>108</v>
      </c>
      <c r="D128" s="142">
        <v>0</v>
      </c>
      <c r="E128" s="143">
        <f t="shared" si="22"/>
        <v>0</v>
      </c>
      <c r="F128" s="143">
        <f t="shared" si="22"/>
        <v>0</v>
      </c>
      <c r="G128" s="143">
        <f t="shared" si="22"/>
        <v>0</v>
      </c>
      <c r="H128" s="143">
        <f t="shared" si="22"/>
        <v>0</v>
      </c>
      <c r="I128" s="144" t="str">
        <f t="shared" si="23"/>
        <v>-</v>
      </c>
      <c r="J128" s="144" t="str">
        <f t="shared" si="24"/>
        <v>-</v>
      </c>
      <c r="K128" s="145" t="str">
        <f t="shared" si="25"/>
        <v>-</v>
      </c>
      <c r="L128" s="146"/>
      <c r="M128" s="87"/>
      <c r="N128" s="72"/>
      <c r="O128" s="72"/>
      <c r="P128" s="72"/>
      <c r="Q128" s="265"/>
      <c r="R128" s="147">
        <f t="shared" si="26"/>
        <v>0</v>
      </c>
      <c r="S128" s="154"/>
      <c r="T128" s="76">
        <f t="shared" si="27"/>
        <v>4.75</v>
      </c>
      <c r="U128" s="76">
        <f t="shared" si="28"/>
        <v>19</v>
      </c>
      <c r="V128" s="77">
        <f t="shared" si="29"/>
        <v>3</v>
      </c>
      <c r="W128" s="105"/>
      <c r="X128" s="76"/>
      <c r="Y128" s="72"/>
      <c r="Z128" s="72"/>
      <c r="AA128" s="72"/>
      <c r="AB128" s="90"/>
      <c r="AC128" s="76"/>
      <c r="AD128" s="72"/>
      <c r="AE128" s="72"/>
      <c r="AF128" s="72"/>
      <c r="AG128" s="150"/>
      <c r="AH128" s="142"/>
      <c r="AI128" s="72"/>
      <c r="AJ128" s="72"/>
      <c r="AK128" s="72"/>
      <c r="AL128" s="85"/>
      <c r="AM128" s="76"/>
      <c r="AN128" s="72"/>
      <c r="AO128" s="72"/>
      <c r="AP128" s="72"/>
      <c r="AQ128" s="85"/>
      <c r="AR128" s="142"/>
      <c r="AS128" s="72"/>
      <c r="AT128" s="72"/>
      <c r="AU128" s="72"/>
      <c r="AV128" s="85"/>
      <c r="AW128" s="87"/>
      <c r="AX128" s="72"/>
      <c r="AY128" s="72"/>
      <c r="AZ128" s="72"/>
      <c r="BA128" s="85"/>
      <c r="BB128" s="142"/>
      <c r="BC128" s="72"/>
      <c r="BD128" s="72"/>
      <c r="BE128" s="72"/>
      <c r="BF128" s="85"/>
      <c r="BG128" s="87"/>
      <c r="BH128" s="72"/>
      <c r="BI128" s="72"/>
      <c r="BJ128" s="72"/>
      <c r="BK128" s="137"/>
      <c r="BL128" s="142"/>
      <c r="BM128" s="72"/>
      <c r="BN128" s="72"/>
      <c r="BO128" s="72"/>
      <c r="BP128" s="137"/>
      <c r="BQ128" s="87"/>
      <c r="BR128" s="72"/>
      <c r="BS128" s="72"/>
      <c r="BT128" s="72"/>
      <c r="BU128" s="137"/>
      <c r="BV128" s="87"/>
      <c r="BW128" s="72"/>
      <c r="BX128" s="72"/>
      <c r="BY128" s="72"/>
      <c r="BZ128" s="137"/>
      <c r="CA128" s="87"/>
      <c r="CB128" s="72"/>
      <c r="CC128" s="72"/>
      <c r="CD128" s="72"/>
      <c r="CE128" s="137"/>
      <c r="CF128" s="87"/>
      <c r="CG128" s="72"/>
      <c r="CH128" s="72"/>
      <c r="CI128" s="72"/>
      <c r="CJ128" s="137"/>
      <c r="CK128" s="87"/>
      <c r="CL128" s="72"/>
      <c r="CM128" s="72"/>
      <c r="CN128" s="72"/>
      <c r="CO128" s="137"/>
      <c r="CP128" s="87"/>
      <c r="CQ128" s="72"/>
      <c r="CR128" s="72"/>
      <c r="CS128" s="143"/>
      <c r="CT128" s="137"/>
      <c r="CU128" s="76"/>
      <c r="CV128" s="72"/>
      <c r="CW128" s="72"/>
      <c r="CX128" s="72"/>
      <c r="CY128" s="90"/>
      <c r="CZ128" s="76"/>
      <c r="DA128" s="72"/>
      <c r="DB128" s="72"/>
      <c r="DC128" s="72"/>
      <c r="DD128" s="90"/>
      <c r="DE128" s="76"/>
      <c r="DF128" s="72"/>
      <c r="DG128" s="72"/>
      <c r="DH128" s="72"/>
      <c r="DI128" s="90"/>
      <c r="DJ128" s="76"/>
      <c r="DK128" s="72"/>
      <c r="DL128" s="72"/>
      <c r="DM128" s="72"/>
      <c r="DN128" s="90"/>
      <c r="DO128" s="76"/>
      <c r="DP128" s="72"/>
      <c r="DQ128" s="72"/>
      <c r="DR128" s="72"/>
      <c r="DS128" s="90"/>
      <c r="DT128" s="152"/>
      <c r="DU128" s="152"/>
      <c r="DV128" s="152"/>
      <c r="DW128" s="152"/>
      <c r="DX128" s="139"/>
      <c r="DY128" s="130"/>
      <c r="DZ128" s="130"/>
      <c r="EA128" s="130"/>
      <c r="EB128" s="130"/>
      <c r="EC128" s="139"/>
      <c r="ED128" s="130"/>
      <c r="EE128" s="130"/>
      <c r="EF128" s="130"/>
      <c r="EG128" s="130"/>
      <c r="EH128" s="139"/>
      <c r="EI128" s="130"/>
      <c r="EJ128" s="130"/>
      <c r="EK128" s="130"/>
      <c r="EL128" s="130"/>
      <c r="EM128" s="139"/>
      <c r="EN128" s="130"/>
      <c r="EO128" s="130"/>
      <c r="EP128" s="130"/>
      <c r="EQ128" s="130"/>
      <c r="EV128" s="76">
        <v>4</v>
      </c>
      <c r="EW128" s="87">
        <v>0</v>
      </c>
      <c r="EX128" s="87">
        <v>19</v>
      </c>
      <c r="EY128" s="87">
        <v>1</v>
      </c>
      <c r="EZ128" s="144">
        <f t="shared" si="30"/>
        <v>4</v>
      </c>
      <c r="FA128" s="144">
        <f t="shared" si="31"/>
        <v>4.75</v>
      </c>
      <c r="FB128" s="145">
        <f t="shared" si="32"/>
        <v>19</v>
      </c>
      <c r="FD128" s="91">
        <v>3</v>
      </c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</row>
    <row r="129" spans="2:180" s="119" customFormat="1" ht="13.5" customHeight="1">
      <c r="B129" s="26" t="s">
        <v>114</v>
      </c>
      <c r="C129" s="141" t="s">
        <v>110</v>
      </c>
      <c r="D129" s="142">
        <v>0</v>
      </c>
      <c r="E129" s="143">
        <f t="shared" si="22"/>
        <v>0</v>
      </c>
      <c r="F129" s="143">
        <f t="shared" si="22"/>
        <v>0</v>
      </c>
      <c r="G129" s="143">
        <f t="shared" si="22"/>
        <v>0</v>
      </c>
      <c r="H129" s="143">
        <f t="shared" si="22"/>
        <v>0</v>
      </c>
      <c r="I129" s="144" t="str">
        <f t="shared" si="23"/>
        <v>-</v>
      </c>
      <c r="J129" s="144" t="str">
        <f t="shared" si="24"/>
        <v>-</v>
      </c>
      <c r="K129" s="145" t="str">
        <f t="shared" si="25"/>
        <v>-</v>
      </c>
      <c r="L129" s="146"/>
      <c r="M129" s="142"/>
      <c r="N129" s="72"/>
      <c r="O129" s="72"/>
      <c r="P129" s="72"/>
      <c r="Q129" s="265"/>
      <c r="R129" s="147">
        <f t="shared" si="26"/>
        <v>0</v>
      </c>
      <c r="S129" s="146"/>
      <c r="T129" s="76">
        <f t="shared" si="27"/>
        <v>6.417910447761194</v>
      </c>
      <c r="U129" s="76">
        <f t="shared" si="28"/>
        <v>22.63157894736842</v>
      </c>
      <c r="V129" s="77">
        <f t="shared" si="29"/>
        <v>2</v>
      </c>
      <c r="W129" s="105"/>
      <c r="X129" s="87"/>
      <c r="Y129" s="72"/>
      <c r="Z129" s="72"/>
      <c r="AA129" s="72"/>
      <c r="AB129" s="148"/>
      <c r="AC129" s="87"/>
      <c r="AD129" s="72"/>
      <c r="AE129" s="72"/>
      <c r="AF129" s="72"/>
      <c r="AG129" s="149"/>
      <c r="AH129" s="142"/>
      <c r="AI129" s="72"/>
      <c r="AJ129" s="72"/>
      <c r="AK129" s="72"/>
      <c r="AL129" s="85"/>
      <c r="AM129" s="142"/>
      <c r="AN129" s="72"/>
      <c r="AO129" s="72"/>
      <c r="AP129" s="72"/>
      <c r="AQ129" s="85"/>
      <c r="AR129" s="87"/>
      <c r="AS129" s="72"/>
      <c r="AT129" s="72"/>
      <c r="AU129" s="72"/>
      <c r="AV129" s="85"/>
      <c r="AW129" s="87"/>
      <c r="AX129" s="72"/>
      <c r="AY129" s="72"/>
      <c r="AZ129" s="72"/>
      <c r="BA129" s="85"/>
      <c r="BB129" s="142"/>
      <c r="BC129" s="72"/>
      <c r="BD129" s="72"/>
      <c r="BE129" s="72"/>
      <c r="BF129" s="85"/>
      <c r="BG129" s="87"/>
      <c r="BH129" s="72"/>
      <c r="BI129" s="72"/>
      <c r="BJ129" s="72"/>
      <c r="BK129" s="137"/>
      <c r="BL129" s="87"/>
      <c r="BM129" s="72"/>
      <c r="BN129" s="72"/>
      <c r="BO129" s="72"/>
      <c r="BP129" s="137"/>
      <c r="BQ129" s="87"/>
      <c r="BR129" s="72"/>
      <c r="BS129" s="72"/>
      <c r="BT129" s="72"/>
      <c r="BU129" s="137"/>
      <c r="BV129" s="87"/>
      <c r="BW129" s="72"/>
      <c r="BX129" s="72"/>
      <c r="BY129" s="72"/>
      <c r="BZ129" s="137"/>
      <c r="CA129" s="87"/>
      <c r="CB129" s="72"/>
      <c r="CC129" s="72"/>
      <c r="CD129" s="72"/>
      <c r="CE129" s="137"/>
      <c r="CF129" s="87"/>
      <c r="CG129" s="72"/>
      <c r="CH129" s="72"/>
      <c r="CI129" s="72"/>
      <c r="CJ129" s="137"/>
      <c r="CK129" s="87"/>
      <c r="CL129" s="72"/>
      <c r="CM129" s="72"/>
      <c r="CN129" s="72"/>
      <c r="CO129" s="137"/>
      <c r="CP129" s="87"/>
      <c r="CQ129" s="72"/>
      <c r="CR129" s="72"/>
      <c r="CS129" s="143"/>
      <c r="CT129" s="137"/>
      <c r="CU129" s="87"/>
      <c r="CV129" s="72"/>
      <c r="CW129" s="72"/>
      <c r="CX129" s="72"/>
      <c r="CY129" s="148"/>
      <c r="CZ129" s="87"/>
      <c r="DA129" s="72"/>
      <c r="DB129" s="72"/>
      <c r="DC129" s="72"/>
      <c r="DD129" s="148"/>
      <c r="DE129" s="87"/>
      <c r="DF129" s="72"/>
      <c r="DG129" s="72"/>
      <c r="DH129" s="72"/>
      <c r="DI129" s="148"/>
      <c r="DJ129" s="87"/>
      <c r="DK129" s="72"/>
      <c r="DL129" s="72"/>
      <c r="DM129" s="72"/>
      <c r="DN129" s="148"/>
      <c r="DO129" s="87"/>
      <c r="DP129" s="72"/>
      <c r="DQ129" s="72"/>
      <c r="DR129" s="72"/>
      <c r="DS129" s="148"/>
      <c r="DT129" s="152"/>
      <c r="DU129" s="152"/>
      <c r="DV129" s="152"/>
      <c r="DW129" s="152"/>
      <c r="DX129" s="139"/>
      <c r="DY129" s="130"/>
      <c r="DZ129" s="130"/>
      <c r="EA129" s="130"/>
      <c r="EB129" s="130"/>
      <c r="EC129" s="139"/>
      <c r="ED129" s="130"/>
      <c r="EE129" s="130"/>
      <c r="EF129" s="130"/>
      <c r="EG129" s="130"/>
      <c r="EH129" s="139"/>
      <c r="EI129" s="130"/>
      <c r="EJ129" s="130"/>
      <c r="EK129" s="130"/>
      <c r="EL129" s="130"/>
      <c r="EM129" s="139"/>
      <c r="EN129" s="130"/>
      <c r="EO129" s="130"/>
      <c r="EP129" s="130"/>
      <c r="EQ129" s="130"/>
      <c r="EV129" s="76">
        <v>67</v>
      </c>
      <c r="EW129" s="87">
        <v>5</v>
      </c>
      <c r="EX129" s="87">
        <v>430</v>
      </c>
      <c r="EY129" s="87">
        <v>19</v>
      </c>
      <c r="EZ129" s="144">
        <f t="shared" si="30"/>
        <v>3.526315789473684</v>
      </c>
      <c r="FA129" s="144">
        <f t="shared" si="31"/>
        <v>6.417910447761194</v>
      </c>
      <c r="FB129" s="145">
        <f t="shared" si="32"/>
        <v>22.63157894736842</v>
      </c>
      <c r="FD129" s="77">
        <v>2</v>
      </c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</row>
    <row r="130" spans="2:180" s="119" customFormat="1" ht="13.5" customHeight="1">
      <c r="B130" s="26" t="s">
        <v>180</v>
      </c>
      <c r="C130" s="141" t="s">
        <v>119</v>
      </c>
      <c r="D130" s="142">
        <v>0</v>
      </c>
      <c r="E130" s="143">
        <f t="shared" si="22"/>
        <v>0</v>
      </c>
      <c r="F130" s="143">
        <f t="shared" si="22"/>
        <v>0</v>
      </c>
      <c r="G130" s="143">
        <f t="shared" si="22"/>
        <v>0</v>
      </c>
      <c r="H130" s="143">
        <f t="shared" si="22"/>
        <v>0</v>
      </c>
      <c r="I130" s="144" t="str">
        <f t="shared" si="23"/>
        <v>-</v>
      </c>
      <c r="J130" s="144" t="str">
        <f t="shared" si="24"/>
        <v>-</v>
      </c>
      <c r="K130" s="145" t="str">
        <f t="shared" si="25"/>
        <v>-</v>
      </c>
      <c r="L130" s="146"/>
      <c r="M130" s="87"/>
      <c r="N130" s="72"/>
      <c r="O130" s="72"/>
      <c r="P130" s="72"/>
      <c r="Q130" s="265"/>
      <c r="R130" s="147">
        <f t="shared" si="26"/>
        <v>0</v>
      </c>
      <c r="S130" s="146"/>
      <c r="T130" s="76">
        <f t="shared" si="27"/>
        <v>7.625</v>
      </c>
      <c r="U130" s="76">
        <f t="shared" si="28"/>
        <v>30.5</v>
      </c>
      <c r="V130" s="77" t="str">
        <f t="shared" si="29"/>
        <v>3</v>
      </c>
      <c r="W130" s="105"/>
      <c r="X130" s="76"/>
      <c r="Y130" s="72"/>
      <c r="Z130" s="72"/>
      <c r="AA130" s="72"/>
      <c r="AB130" s="148"/>
      <c r="AC130" s="76"/>
      <c r="AD130" s="72"/>
      <c r="AE130" s="72"/>
      <c r="AF130" s="72"/>
      <c r="AG130" s="149"/>
      <c r="AH130" s="142"/>
      <c r="AI130" s="72"/>
      <c r="AJ130" s="72"/>
      <c r="AK130" s="72"/>
      <c r="AL130" s="85"/>
      <c r="AM130" s="142"/>
      <c r="AN130" s="72"/>
      <c r="AO130" s="72"/>
      <c r="AP130" s="72"/>
      <c r="AQ130" s="85"/>
      <c r="AR130" s="76"/>
      <c r="AS130" s="72"/>
      <c r="AT130" s="72"/>
      <c r="AU130" s="72"/>
      <c r="AV130" s="85"/>
      <c r="AW130" s="87"/>
      <c r="AX130" s="72"/>
      <c r="AY130" s="72"/>
      <c r="AZ130" s="72"/>
      <c r="BA130" s="85"/>
      <c r="BB130" s="142"/>
      <c r="BC130" s="72"/>
      <c r="BD130" s="72"/>
      <c r="BE130" s="72"/>
      <c r="BF130" s="85"/>
      <c r="BG130" s="87"/>
      <c r="BH130" s="72"/>
      <c r="BI130" s="72"/>
      <c r="BJ130" s="72"/>
      <c r="BK130" s="137"/>
      <c r="BL130" s="76"/>
      <c r="BM130" s="72"/>
      <c r="BN130" s="72"/>
      <c r="BO130" s="72"/>
      <c r="BP130" s="137"/>
      <c r="BQ130" s="87"/>
      <c r="BR130" s="72"/>
      <c r="BS130" s="72"/>
      <c r="BT130" s="72"/>
      <c r="BU130" s="137"/>
      <c r="BV130" s="87"/>
      <c r="BW130" s="72"/>
      <c r="BX130" s="72"/>
      <c r="BY130" s="72"/>
      <c r="BZ130" s="137"/>
      <c r="CA130" s="87"/>
      <c r="CB130" s="72"/>
      <c r="CC130" s="72"/>
      <c r="CD130" s="72"/>
      <c r="CE130" s="137"/>
      <c r="CF130" s="87"/>
      <c r="CG130" s="72"/>
      <c r="CH130" s="72"/>
      <c r="CI130" s="72"/>
      <c r="CJ130" s="137"/>
      <c r="CK130" s="87"/>
      <c r="CL130" s="72"/>
      <c r="CM130" s="72"/>
      <c r="CN130" s="72"/>
      <c r="CO130" s="137"/>
      <c r="CP130" s="87"/>
      <c r="CQ130" s="72"/>
      <c r="CR130" s="72"/>
      <c r="CS130" s="143"/>
      <c r="CT130" s="137"/>
      <c r="CU130" s="76"/>
      <c r="CV130" s="72"/>
      <c r="CW130" s="72"/>
      <c r="CX130" s="72"/>
      <c r="CY130" s="148"/>
      <c r="CZ130" s="76"/>
      <c r="DA130" s="72"/>
      <c r="DB130" s="72"/>
      <c r="DC130" s="72"/>
      <c r="DD130" s="148"/>
      <c r="DE130" s="76"/>
      <c r="DF130" s="72"/>
      <c r="DG130" s="72"/>
      <c r="DH130" s="72"/>
      <c r="DI130" s="148"/>
      <c r="DJ130" s="76"/>
      <c r="DK130" s="72"/>
      <c r="DL130" s="72"/>
      <c r="DM130" s="72"/>
      <c r="DN130" s="148"/>
      <c r="DO130" s="76"/>
      <c r="DP130" s="72"/>
      <c r="DQ130" s="72"/>
      <c r="DR130" s="72"/>
      <c r="DS130" s="148"/>
      <c r="DT130" s="152"/>
      <c r="DU130" s="152"/>
      <c r="DV130" s="152"/>
      <c r="DW130" s="152"/>
      <c r="DX130" s="139"/>
      <c r="DY130" s="130"/>
      <c r="DZ130" s="130"/>
      <c r="EA130" s="130"/>
      <c r="EB130" s="130"/>
      <c r="EC130" s="139"/>
      <c r="ED130" s="130"/>
      <c r="EE130" s="130"/>
      <c r="EF130" s="130"/>
      <c r="EG130" s="130"/>
      <c r="EH130" s="139"/>
      <c r="EI130" s="130"/>
      <c r="EJ130" s="130"/>
      <c r="EK130" s="130"/>
      <c r="EL130" s="130"/>
      <c r="EM130" s="139"/>
      <c r="EN130" s="130"/>
      <c r="EO130" s="130"/>
      <c r="EP130" s="130"/>
      <c r="EQ130" s="130"/>
      <c r="EV130" s="76">
        <v>8</v>
      </c>
      <c r="EW130" s="87">
        <v>1</v>
      </c>
      <c r="EX130" s="87">
        <v>61</v>
      </c>
      <c r="EY130" s="87">
        <v>2</v>
      </c>
      <c r="EZ130" s="144">
        <f t="shared" si="30"/>
        <v>4</v>
      </c>
      <c r="FA130" s="144">
        <f t="shared" si="31"/>
        <v>7.625</v>
      </c>
      <c r="FB130" s="145">
        <f t="shared" si="32"/>
        <v>30.5</v>
      </c>
      <c r="FD130" s="91" t="s">
        <v>178</v>
      </c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</row>
    <row r="131" spans="2:180" s="119" customFormat="1" ht="13.5" customHeight="1">
      <c r="B131" s="167" t="s">
        <v>181</v>
      </c>
      <c r="C131" s="141" t="s">
        <v>119</v>
      </c>
      <c r="D131" s="142">
        <v>0</v>
      </c>
      <c r="E131" s="143">
        <f t="shared" si="22"/>
        <v>0</v>
      </c>
      <c r="F131" s="143">
        <f t="shared" si="22"/>
        <v>0</v>
      </c>
      <c r="G131" s="143">
        <f t="shared" si="22"/>
        <v>0</v>
      </c>
      <c r="H131" s="143">
        <f t="shared" si="22"/>
        <v>0</v>
      </c>
      <c r="I131" s="144" t="str">
        <f t="shared" si="23"/>
        <v>-</v>
      </c>
      <c r="J131" s="144" t="str">
        <f t="shared" si="24"/>
        <v>-</v>
      </c>
      <c r="K131" s="145" t="str">
        <f t="shared" si="25"/>
        <v>-</v>
      </c>
      <c r="L131" s="146"/>
      <c r="M131" s="142"/>
      <c r="N131" s="72"/>
      <c r="O131" s="72"/>
      <c r="P131" s="72"/>
      <c r="Q131" s="265"/>
      <c r="R131" s="147">
        <f t="shared" si="26"/>
        <v>0</v>
      </c>
      <c r="S131" s="146"/>
      <c r="T131" s="76">
        <f t="shared" si="27"/>
        <v>3.227272727272727</v>
      </c>
      <c r="U131" s="76">
        <f t="shared" si="28"/>
        <v>35.5</v>
      </c>
      <c r="V131" s="77" t="str">
        <f t="shared" si="29"/>
        <v>3</v>
      </c>
      <c r="W131" s="105"/>
      <c r="X131" s="142"/>
      <c r="Y131" s="72"/>
      <c r="Z131" s="72"/>
      <c r="AA131" s="72"/>
      <c r="AB131" s="148"/>
      <c r="AC131" s="142"/>
      <c r="AD131" s="72"/>
      <c r="AE131" s="72"/>
      <c r="AF131" s="72"/>
      <c r="AG131" s="149"/>
      <c r="AH131" s="142"/>
      <c r="AI131" s="72"/>
      <c r="AJ131" s="72"/>
      <c r="AK131" s="72"/>
      <c r="AL131" s="85"/>
      <c r="AM131" s="142"/>
      <c r="AN131" s="72"/>
      <c r="AO131" s="72"/>
      <c r="AP131" s="72"/>
      <c r="AQ131" s="85"/>
      <c r="AR131" s="142"/>
      <c r="AS131" s="72"/>
      <c r="AT131" s="72"/>
      <c r="AU131" s="72"/>
      <c r="AV131" s="88"/>
      <c r="AW131" s="87"/>
      <c r="AX131" s="72"/>
      <c r="AY131" s="72"/>
      <c r="AZ131" s="72"/>
      <c r="BA131" s="85"/>
      <c r="BB131" s="142"/>
      <c r="BC131" s="72"/>
      <c r="BD131" s="72"/>
      <c r="BE131" s="72"/>
      <c r="BF131" s="85"/>
      <c r="BG131" s="87"/>
      <c r="BH131" s="72"/>
      <c r="BI131" s="72"/>
      <c r="BJ131" s="72"/>
      <c r="BK131" s="88"/>
      <c r="BL131" s="142"/>
      <c r="BM131" s="72"/>
      <c r="BN131" s="72"/>
      <c r="BO131" s="72"/>
      <c r="BP131" s="137"/>
      <c r="BQ131" s="87"/>
      <c r="BR131" s="72"/>
      <c r="BS131" s="72"/>
      <c r="BT131" s="72"/>
      <c r="BU131" s="85"/>
      <c r="BV131" s="87"/>
      <c r="BW131" s="72"/>
      <c r="BX131" s="72"/>
      <c r="BY131" s="72"/>
      <c r="BZ131" s="88"/>
      <c r="CA131" s="87"/>
      <c r="CB131" s="72"/>
      <c r="CC131" s="72"/>
      <c r="CD131" s="72"/>
      <c r="CE131" s="137"/>
      <c r="CF131" s="87"/>
      <c r="CG131" s="72"/>
      <c r="CH131" s="72"/>
      <c r="CI131" s="72"/>
      <c r="CJ131" s="85"/>
      <c r="CK131" s="87"/>
      <c r="CL131" s="72"/>
      <c r="CM131" s="72"/>
      <c r="CN131" s="72"/>
      <c r="CO131" s="88"/>
      <c r="CP131" s="87"/>
      <c r="CQ131" s="72"/>
      <c r="CR131" s="72"/>
      <c r="CS131" s="143"/>
      <c r="CT131" s="137"/>
      <c r="CU131" s="142"/>
      <c r="CV131" s="72"/>
      <c r="CW131" s="72"/>
      <c r="CX131" s="72"/>
      <c r="CY131" s="148"/>
      <c r="CZ131" s="142"/>
      <c r="DA131" s="72"/>
      <c r="DB131" s="72"/>
      <c r="DC131" s="72"/>
      <c r="DD131" s="148"/>
      <c r="DE131" s="142"/>
      <c r="DF131" s="72"/>
      <c r="DG131" s="72"/>
      <c r="DH131" s="72"/>
      <c r="DI131" s="148"/>
      <c r="DJ131" s="142"/>
      <c r="DK131" s="72"/>
      <c r="DL131" s="72"/>
      <c r="DM131" s="72"/>
      <c r="DN131" s="148"/>
      <c r="DO131" s="142"/>
      <c r="DP131" s="72"/>
      <c r="DQ131" s="72"/>
      <c r="DR131" s="72"/>
      <c r="DS131" s="148"/>
      <c r="DT131" s="152"/>
      <c r="DU131" s="152"/>
      <c r="DV131" s="152"/>
      <c r="DW131" s="152"/>
      <c r="DX131" s="139"/>
      <c r="DY131" s="130"/>
      <c r="DZ131" s="130"/>
      <c r="EA131" s="130"/>
      <c r="EB131" s="130"/>
      <c r="EC131" s="139"/>
      <c r="ED131" s="130"/>
      <c r="EE131" s="130"/>
      <c r="EF131" s="130"/>
      <c r="EG131" s="130"/>
      <c r="EH131" s="139"/>
      <c r="EI131" s="130"/>
      <c r="EJ131" s="130"/>
      <c r="EK131" s="130"/>
      <c r="EL131" s="130"/>
      <c r="EM131" s="139"/>
      <c r="EN131" s="130"/>
      <c r="EO131" s="130"/>
      <c r="EP131" s="130"/>
      <c r="EQ131" s="130"/>
      <c r="EV131" s="76">
        <v>22</v>
      </c>
      <c r="EW131" s="87">
        <v>7</v>
      </c>
      <c r="EX131" s="87">
        <v>71</v>
      </c>
      <c r="EY131" s="87">
        <v>2</v>
      </c>
      <c r="EZ131" s="144">
        <f t="shared" si="30"/>
        <v>11</v>
      </c>
      <c r="FA131" s="144">
        <f t="shared" si="31"/>
        <v>3.227272727272727</v>
      </c>
      <c r="FB131" s="145">
        <f t="shared" si="32"/>
        <v>35.5</v>
      </c>
      <c r="FD131" s="91" t="s">
        <v>178</v>
      </c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</row>
    <row r="132" spans="2:180" s="119" customFormat="1" ht="13.5" customHeight="1">
      <c r="B132" s="26" t="s">
        <v>182</v>
      </c>
      <c r="C132" s="141" t="s">
        <v>108</v>
      </c>
      <c r="D132" s="142">
        <v>0</v>
      </c>
      <c r="E132" s="143">
        <f t="shared" si="22"/>
        <v>0</v>
      </c>
      <c r="F132" s="143">
        <f t="shared" si="22"/>
        <v>0</v>
      </c>
      <c r="G132" s="143">
        <f t="shared" si="22"/>
        <v>0</v>
      </c>
      <c r="H132" s="143">
        <f t="shared" si="22"/>
        <v>0</v>
      </c>
      <c r="I132" s="144" t="str">
        <f t="shared" si="23"/>
        <v>-</v>
      </c>
      <c r="J132" s="144" t="str">
        <f t="shared" si="24"/>
        <v>-</v>
      </c>
      <c r="K132" s="145" t="str">
        <f t="shared" si="25"/>
        <v>-</v>
      </c>
      <c r="L132" s="146"/>
      <c r="M132" s="142"/>
      <c r="N132" s="72"/>
      <c r="O132" s="72"/>
      <c r="P132" s="72"/>
      <c r="Q132" s="265"/>
      <c r="R132" s="147">
        <f t="shared" si="26"/>
        <v>0</v>
      </c>
      <c r="S132" s="146"/>
      <c r="T132" s="76">
        <f t="shared" si="27"/>
        <v>7.666666666666667</v>
      </c>
      <c r="U132" s="76">
        <f t="shared" si="28"/>
        <v>46</v>
      </c>
      <c r="V132" s="77" t="str">
        <f t="shared" si="29"/>
        <v>3</v>
      </c>
      <c r="W132" s="105"/>
      <c r="X132" s="76"/>
      <c r="Y132" s="72"/>
      <c r="Z132" s="72"/>
      <c r="AA132" s="72"/>
      <c r="AB132" s="148"/>
      <c r="AC132" s="76"/>
      <c r="AD132" s="72"/>
      <c r="AE132" s="72"/>
      <c r="AF132" s="72"/>
      <c r="AG132" s="149"/>
      <c r="AH132" s="142"/>
      <c r="AI132" s="72"/>
      <c r="AJ132" s="72"/>
      <c r="AK132" s="72"/>
      <c r="AL132" s="85"/>
      <c r="AM132" s="142"/>
      <c r="AN132" s="72"/>
      <c r="AO132" s="72"/>
      <c r="AP132" s="72"/>
      <c r="AQ132" s="85"/>
      <c r="AR132" s="76"/>
      <c r="AS132" s="72"/>
      <c r="AT132" s="72"/>
      <c r="AU132" s="72"/>
      <c r="AV132" s="85"/>
      <c r="AW132" s="87"/>
      <c r="AX132" s="72"/>
      <c r="AY132" s="72"/>
      <c r="AZ132" s="72"/>
      <c r="BA132" s="85"/>
      <c r="BB132" s="142"/>
      <c r="BC132" s="72"/>
      <c r="BD132" s="72"/>
      <c r="BE132" s="72"/>
      <c r="BF132" s="85"/>
      <c r="BG132" s="87"/>
      <c r="BH132" s="72"/>
      <c r="BI132" s="72"/>
      <c r="BJ132" s="72"/>
      <c r="BK132" s="137"/>
      <c r="BL132" s="76"/>
      <c r="BM132" s="72"/>
      <c r="BN132" s="72"/>
      <c r="BO132" s="72"/>
      <c r="BP132" s="137"/>
      <c r="BQ132" s="87"/>
      <c r="BR132" s="72"/>
      <c r="BS132" s="72"/>
      <c r="BT132" s="72"/>
      <c r="BU132" s="137"/>
      <c r="BV132" s="87"/>
      <c r="BW132" s="72"/>
      <c r="BX132" s="72"/>
      <c r="BY132" s="72"/>
      <c r="BZ132" s="137"/>
      <c r="CA132" s="87"/>
      <c r="CB132" s="72"/>
      <c r="CC132" s="72"/>
      <c r="CD132" s="72"/>
      <c r="CE132" s="137"/>
      <c r="CF132" s="87"/>
      <c r="CG132" s="72"/>
      <c r="CH132" s="72"/>
      <c r="CI132" s="72"/>
      <c r="CJ132" s="137"/>
      <c r="CK132" s="87"/>
      <c r="CL132" s="72"/>
      <c r="CM132" s="72"/>
      <c r="CN132" s="72"/>
      <c r="CO132" s="137"/>
      <c r="CP132" s="87"/>
      <c r="CQ132" s="72"/>
      <c r="CR132" s="72"/>
      <c r="CS132" s="143"/>
      <c r="CT132" s="137"/>
      <c r="CU132" s="76"/>
      <c r="CV132" s="72"/>
      <c r="CW132" s="72"/>
      <c r="CX132" s="72"/>
      <c r="CY132" s="148"/>
      <c r="CZ132" s="76"/>
      <c r="DA132" s="72"/>
      <c r="DB132" s="72"/>
      <c r="DC132" s="72"/>
      <c r="DD132" s="148"/>
      <c r="DE132" s="76"/>
      <c r="DF132" s="72"/>
      <c r="DG132" s="72"/>
      <c r="DH132" s="72"/>
      <c r="DI132" s="148"/>
      <c r="DJ132" s="76"/>
      <c r="DK132" s="72"/>
      <c r="DL132" s="72"/>
      <c r="DM132" s="72"/>
      <c r="DN132" s="148"/>
      <c r="DO132" s="76"/>
      <c r="DP132" s="72"/>
      <c r="DQ132" s="72"/>
      <c r="DR132" s="72"/>
      <c r="DS132" s="148"/>
      <c r="DT132" s="152"/>
      <c r="DU132" s="152"/>
      <c r="DV132" s="152"/>
      <c r="DW132" s="152"/>
      <c r="DX132" s="139"/>
      <c r="DY132" s="130"/>
      <c r="DZ132" s="130"/>
      <c r="EA132" s="130"/>
      <c r="EB132" s="130"/>
      <c r="EC132" s="139"/>
      <c r="ED132" s="130"/>
      <c r="EE132" s="130"/>
      <c r="EF132" s="130"/>
      <c r="EG132" s="130"/>
      <c r="EH132" s="139"/>
      <c r="EI132" s="130"/>
      <c r="EJ132" s="130"/>
      <c r="EK132" s="130"/>
      <c r="EL132" s="130"/>
      <c r="EM132" s="139"/>
      <c r="EN132" s="130"/>
      <c r="EO132" s="130"/>
      <c r="EP132" s="130"/>
      <c r="EQ132" s="130"/>
      <c r="EV132" s="76">
        <v>6</v>
      </c>
      <c r="EW132" s="87">
        <v>0</v>
      </c>
      <c r="EX132" s="87">
        <v>46</v>
      </c>
      <c r="EY132" s="87">
        <v>1</v>
      </c>
      <c r="EZ132" s="144">
        <f t="shared" si="30"/>
        <v>6</v>
      </c>
      <c r="FA132" s="144">
        <f t="shared" si="31"/>
        <v>7.666666666666667</v>
      </c>
      <c r="FB132" s="145">
        <f t="shared" si="32"/>
        <v>46</v>
      </c>
      <c r="FD132" s="91" t="s">
        <v>178</v>
      </c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</row>
    <row r="133" spans="2:180" s="119" customFormat="1" ht="13.5" customHeight="1">
      <c r="B133" s="26" t="s">
        <v>183</v>
      </c>
      <c r="C133" s="141" t="s">
        <v>108</v>
      </c>
      <c r="D133" s="142">
        <v>0</v>
      </c>
      <c r="E133" s="143">
        <f t="shared" si="22"/>
        <v>0</v>
      </c>
      <c r="F133" s="143">
        <f t="shared" si="22"/>
        <v>0</v>
      </c>
      <c r="G133" s="143">
        <f t="shared" si="22"/>
        <v>0</v>
      </c>
      <c r="H133" s="143">
        <f t="shared" si="22"/>
        <v>0</v>
      </c>
      <c r="I133" s="144" t="str">
        <f t="shared" si="23"/>
        <v>-</v>
      </c>
      <c r="J133" s="144" t="str">
        <f t="shared" si="24"/>
        <v>-</v>
      </c>
      <c r="K133" s="145" t="str">
        <f t="shared" si="25"/>
        <v>-</v>
      </c>
      <c r="L133" s="146"/>
      <c r="M133" s="142"/>
      <c r="N133" s="72"/>
      <c r="O133" s="72"/>
      <c r="P133" s="72"/>
      <c r="Q133" s="265"/>
      <c r="R133" s="147">
        <f t="shared" si="26"/>
        <v>0</v>
      </c>
      <c r="S133" s="146"/>
      <c r="T133" s="76">
        <f t="shared" si="27"/>
        <v>6.25</v>
      </c>
      <c r="U133" s="76">
        <f t="shared" si="28"/>
        <v>50</v>
      </c>
      <c r="V133" s="77" t="str">
        <f t="shared" si="29"/>
        <v>2</v>
      </c>
      <c r="W133" s="105"/>
      <c r="X133" s="76"/>
      <c r="Y133" s="72"/>
      <c r="Z133" s="72"/>
      <c r="AA133" s="72"/>
      <c r="AB133" s="148"/>
      <c r="AC133" s="76"/>
      <c r="AD133" s="72"/>
      <c r="AE133" s="72"/>
      <c r="AF133" s="72"/>
      <c r="AG133" s="149"/>
      <c r="AH133" s="142"/>
      <c r="AI133" s="72"/>
      <c r="AJ133" s="72"/>
      <c r="AK133" s="72"/>
      <c r="AL133" s="85"/>
      <c r="AM133" s="142"/>
      <c r="AN133" s="72"/>
      <c r="AO133" s="72"/>
      <c r="AP133" s="72"/>
      <c r="AQ133" s="85"/>
      <c r="AR133" s="76"/>
      <c r="AS133" s="72"/>
      <c r="AT133" s="72"/>
      <c r="AU133" s="72"/>
      <c r="AV133" s="85"/>
      <c r="AW133" s="87"/>
      <c r="AX133" s="72"/>
      <c r="AY133" s="72"/>
      <c r="AZ133" s="72"/>
      <c r="BA133" s="85"/>
      <c r="BB133" s="142"/>
      <c r="BC133" s="72"/>
      <c r="BD133" s="72"/>
      <c r="BE133" s="72"/>
      <c r="BF133" s="85"/>
      <c r="BG133" s="87"/>
      <c r="BH133" s="72"/>
      <c r="BI133" s="72"/>
      <c r="BJ133" s="72"/>
      <c r="BK133" s="137"/>
      <c r="BL133" s="76"/>
      <c r="BM133" s="72"/>
      <c r="BN133" s="72"/>
      <c r="BO133" s="72"/>
      <c r="BP133" s="137"/>
      <c r="BQ133" s="87"/>
      <c r="BR133" s="72"/>
      <c r="BS133" s="72"/>
      <c r="BT133" s="72"/>
      <c r="BU133" s="137"/>
      <c r="BV133" s="87"/>
      <c r="BW133" s="72"/>
      <c r="BX133" s="72"/>
      <c r="BY133" s="72"/>
      <c r="BZ133" s="137"/>
      <c r="CA133" s="87"/>
      <c r="CB133" s="72"/>
      <c r="CC133" s="72"/>
      <c r="CD133" s="72"/>
      <c r="CE133" s="137"/>
      <c r="CF133" s="87"/>
      <c r="CG133" s="72"/>
      <c r="CH133" s="72"/>
      <c r="CI133" s="72"/>
      <c r="CJ133" s="137"/>
      <c r="CK133" s="87"/>
      <c r="CL133" s="72"/>
      <c r="CM133" s="72"/>
      <c r="CN133" s="72"/>
      <c r="CO133" s="137"/>
      <c r="CP133" s="87"/>
      <c r="CQ133" s="72"/>
      <c r="CR133" s="72"/>
      <c r="CS133" s="143"/>
      <c r="CT133" s="137"/>
      <c r="CU133" s="76"/>
      <c r="CV133" s="72"/>
      <c r="CW133" s="72"/>
      <c r="CX133" s="72"/>
      <c r="CY133" s="148"/>
      <c r="CZ133" s="76"/>
      <c r="DA133" s="72"/>
      <c r="DB133" s="72"/>
      <c r="DC133" s="72"/>
      <c r="DD133" s="148"/>
      <c r="DE133" s="76"/>
      <c r="DF133" s="72"/>
      <c r="DG133" s="72"/>
      <c r="DH133" s="72"/>
      <c r="DI133" s="148"/>
      <c r="DJ133" s="76"/>
      <c r="DK133" s="72"/>
      <c r="DL133" s="72"/>
      <c r="DM133" s="72"/>
      <c r="DN133" s="148"/>
      <c r="DO133" s="76"/>
      <c r="DP133" s="72"/>
      <c r="DQ133" s="72"/>
      <c r="DR133" s="72"/>
      <c r="DS133" s="148"/>
      <c r="DT133" s="152"/>
      <c r="DU133" s="152"/>
      <c r="DV133" s="152"/>
      <c r="DW133" s="152"/>
      <c r="DX133" s="139"/>
      <c r="DY133" s="130"/>
      <c r="DZ133" s="130"/>
      <c r="EA133" s="130"/>
      <c r="EB133" s="130"/>
      <c r="EC133" s="139"/>
      <c r="ED133" s="130"/>
      <c r="EE133" s="130"/>
      <c r="EF133" s="130"/>
      <c r="EG133" s="130"/>
      <c r="EH133" s="139"/>
      <c r="EI133" s="130"/>
      <c r="EJ133" s="130"/>
      <c r="EK133" s="130"/>
      <c r="EL133" s="130"/>
      <c r="EM133" s="139"/>
      <c r="EN133" s="130"/>
      <c r="EO133" s="130"/>
      <c r="EP133" s="130"/>
      <c r="EQ133" s="130"/>
      <c r="EV133" s="76">
        <v>8</v>
      </c>
      <c r="EW133" s="87">
        <v>0</v>
      </c>
      <c r="EX133" s="87">
        <v>50</v>
      </c>
      <c r="EY133" s="87">
        <v>1</v>
      </c>
      <c r="EZ133" s="144">
        <f t="shared" si="30"/>
        <v>8</v>
      </c>
      <c r="FA133" s="144">
        <f t="shared" si="31"/>
        <v>6.25</v>
      </c>
      <c r="FB133" s="145">
        <f t="shared" si="32"/>
        <v>50</v>
      </c>
      <c r="FD133" s="91" t="s">
        <v>154</v>
      </c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</row>
    <row r="134" spans="2:180" s="119" customFormat="1" ht="13.5" customHeight="1">
      <c r="B134" s="26" t="s">
        <v>184</v>
      </c>
      <c r="C134" s="141" t="s">
        <v>108</v>
      </c>
      <c r="D134" s="142">
        <v>0</v>
      </c>
      <c r="E134" s="143">
        <f t="shared" si="22"/>
        <v>0</v>
      </c>
      <c r="F134" s="143">
        <f t="shared" si="22"/>
        <v>0</v>
      </c>
      <c r="G134" s="143">
        <f t="shared" si="22"/>
        <v>0</v>
      </c>
      <c r="H134" s="143">
        <f t="shared" si="22"/>
        <v>0</v>
      </c>
      <c r="I134" s="144" t="str">
        <f t="shared" si="23"/>
        <v>-</v>
      </c>
      <c r="J134" s="144" t="str">
        <f t="shared" si="24"/>
        <v>-</v>
      </c>
      <c r="K134" s="145" t="str">
        <f t="shared" si="25"/>
        <v>-</v>
      </c>
      <c r="L134" s="146"/>
      <c r="M134" s="143"/>
      <c r="N134" s="72"/>
      <c r="O134" s="72"/>
      <c r="P134" s="142"/>
      <c r="Q134" s="265"/>
      <c r="R134" s="147">
        <f t="shared" si="26"/>
        <v>0</v>
      </c>
      <c r="S134" s="146"/>
      <c r="T134" s="76">
        <f t="shared" si="27"/>
        <v>4.333333333333333</v>
      </c>
      <c r="U134" s="76">
        <f t="shared" si="28"/>
        <v>26</v>
      </c>
      <c r="V134" s="77" t="str">
        <f t="shared" si="29"/>
        <v>3</v>
      </c>
      <c r="W134" s="105"/>
      <c r="X134" s="76"/>
      <c r="Y134" s="72"/>
      <c r="Z134" s="72"/>
      <c r="AA134" s="72"/>
      <c r="AB134" s="148"/>
      <c r="AC134" s="76"/>
      <c r="AD134" s="72"/>
      <c r="AE134" s="72"/>
      <c r="AF134" s="72"/>
      <c r="AG134" s="168"/>
      <c r="AH134" s="142"/>
      <c r="AI134" s="72"/>
      <c r="AJ134" s="72"/>
      <c r="AK134" s="72"/>
      <c r="AL134" s="169"/>
      <c r="AM134" s="72"/>
      <c r="AN134" s="72"/>
      <c r="AO134" s="72"/>
      <c r="AP134" s="72"/>
      <c r="AQ134" s="169"/>
      <c r="AR134" s="144"/>
      <c r="AS134" s="142"/>
      <c r="AT134" s="72"/>
      <c r="AU134" s="72"/>
      <c r="AV134" s="169"/>
      <c r="AW134" s="143"/>
      <c r="AX134" s="142"/>
      <c r="AY134" s="72"/>
      <c r="AZ134" s="72"/>
      <c r="BA134" s="169"/>
      <c r="BB134" s="72"/>
      <c r="BC134" s="72"/>
      <c r="BD134" s="72"/>
      <c r="BE134" s="142"/>
      <c r="BF134" s="169"/>
      <c r="BG134" s="143"/>
      <c r="BH134" s="72"/>
      <c r="BI134" s="72"/>
      <c r="BJ134" s="72"/>
      <c r="BK134" s="170"/>
      <c r="BL134" s="76"/>
      <c r="BM134" s="72"/>
      <c r="BN134" s="72"/>
      <c r="BO134" s="72"/>
      <c r="BP134" s="170"/>
      <c r="BQ134" s="143"/>
      <c r="BR134" s="72"/>
      <c r="BS134" s="142"/>
      <c r="BT134" s="72"/>
      <c r="BU134" s="170"/>
      <c r="BV134" s="143"/>
      <c r="BW134" s="72"/>
      <c r="BX134" s="72"/>
      <c r="BY134" s="72"/>
      <c r="BZ134" s="170"/>
      <c r="CA134" s="143"/>
      <c r="CB134" s="72"/>
      <c r="CC134" s="72"/>
      <c r="CD134" s="72"/>
      <c r="CE134" s="170"/>
      <c r="CF134" s="87"/>
      <c r="CG134" s="142"/>
      <c r="CH134" s="72"/>
      <c r="CI134" s="72"/>
      <c r="CJ134" s="170"/>
      <c r="CK134" s="143"/>
      <c r="CL134" s="72"/>
      <c r="CM134" s="72"/>
      <c r="CN134" s="142"/>
      <c r="CO134" s="170"/>
      <c r="CP134" s="143"/>
      <c r="CQ134" s="72"/>
      <c r="CR134" s="72"/>
      <c r="CS134" s="143"/>
      <c r="CT134" s="170"/>
      <c r="CU134" s="76"/>
      <c r="CV134" s="72"/>
      <c r="CW134" s="72"/>
      <c r="CX134" s="72"/>
      <c r="CY134" s="171"/>
      <c r="CZ134" s="76"/>
      <c r="DA134" s="72"/>
      <c r="DB134" s="72"/>
      <c r="DC134" s="72"/>
      <c r="DD134" s="171"/>
      <c r="DE134" s="76"/>
      <c r="DF134" s="72"/>
      <c r="DG134" s="72"/>
      <c r="DH134" s="72"/>
      <c r="DI134" s="171"/>
      <c r="DJ134" s="76"/>
      <c r="DK134" s="72"/>
      <c r="DL134" s="72"/>
      <c r="DM134" s="72"/>
      <c r="DN134" s="171"/>
      <c r="DO134" s="76"/>
      <c r="DP134" s="72"/>
      <c r="DQ134" s="72"/>
      <c r="DR134" s="72"/>
      <c r="DS134" s="148"/>
      <c r="DT134" s="152"/>
      <c r="DU134" s="152"/>
      <c r="DV134" s="152"/>
      <c r="DW134" s="152"/>
      <c r="DX134" s="139"/>
      <c r="DY134" s="130"/>
      <c r="DZ134" s="130"/>
      <c r="EA134" s="130"/>
      <c r="EB134" s="130"/>
      <c r="EC134" s="139"/>
      <c r="ED134" s="130"/>
      <c r="EE134" s="130"/>
      <c r="EF134" s="130"/>
      <c r="EG134" s="130"/>
      <c r="EH134" s="139"/>
      <c r="EI134" s="130"/>
      <c r="EJ134" s="130"/>
      <c r="EK134" s="130"/>
      <c r="EL134" s="130"/>
      <c r="EM134" s="139"/>
      <c r="EN134" s="130"/>
      <c r="EO134" s="130"/>
      <c r="EP134" s="130"/>
      <c r="EQ134" s="130"/>
      <c r="EV134" s="76">
        <v>6</v>
      </c>
      <c r="EW134" s="87">
        <v>0</v>
      </c>
      <c r="EX134" s="87">
        <v>26</v>
      </c>
      <c r="EY134" s="87">
        <v>0</v>
      </c>
      <c r="EZ134" s="144" t="str">
        <f t="shared" si="30"/>
        <v>-</v>
      </c>
      <c r="FA134" s="144">
        <f t="shared" si="31"/>
        <v>4.333333333333333</v>
      </c>
      <c r="FB134" s="145">
        <f t="shared" si="32"/>
        <v>26</v>
      </c>
      <c r="FD134" s="91" t="s">
        <v>178</v>
      </c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</row>
    <row r="135" spans="2:180" s="119" customFormat="1" ht="13.5" customHeight="1">
      <c r="B135" s="26" t="s">
        <v>107</v>
      </c>
      <c r="C135" s="141" t="s">
        <v>108</v>
      </c>
      <c r="D135" s="142">
        <v>3</v>
      </c>
      <c r="E135" s="143">
        <f t="shared" si="22"/>
        <v>0</v>
      </c>
      <c r="F135" s="143">
        <f t="shared" si="22"/>
        <v>0</v>
      </c>
      <c r="G135" s="143">
        <f t="shared" si="22"/>
        <v>0</v>
      </c>
      <c r="H135" s="143">
        <f t="shared" si="22"/>
        <v>0</v>
      </c>
      <c r="I135" s="144" t="str">
        <f t="shared" si="23"/>
        <v>-</v>
      </c>
      <c r="J135" s="144" t="str">
        <f t="shared" si="24"/>
        <v>-</v>
      </c>
      <c r="K135" s="145" t="str">
        <f t="shared" si="25"/>
        <v>-</v>
      </c>
      <c r="L135" s="146"/>
      <c r="M135" s="142"/>
      <c r="N135" s="72"/>
      <c r="O135" s="72"/>
      <c r="P135" s="72"/>
      <c r="Q135" s="265"/>
      <c r="R135" s="147">
        <f t="shared" si="26"/>
        <v>0</v>
      </c>
      <c r="S135" s="146"/>
      <c r="T135" s="76">
        <f t="shared" si="27"/>
        <v>6.118616144975289</v>
      </c>
      <c r="U135" s="76">
        <f t="shared" si="28"/>
        <v>29.476190476190474</v>
      </c>
      <c r="V135" s="77">
        <f t="shared" si="29"/>
        <v>1.5</v>
      </c>
      <c r="W135" s="105"/>
      <c r="X135" s="142"/>
      <c r="Y135" s="144"/>
      <c r="Z135" s="143"/>
      <c r="AA135" s="143"/>
      <c r="AB135" s="148"/>
      <c r="AC135" s="142"/>
      <c r="AD135" s="144"/>
      <c r="AE135" s="143"/>
      <c r="AF135" s="143"/>
      <c r="AG135" s="105"/>
      <c r="AH135" s="142"/>
      <c r="AI135" s="72"/>
      <c r="AJ135" s="72"/>
      <c r="AK135" s="72"/>
      <c r="AL135" s="94"/>
      <c r="AM135" s="76"/>
      <c r="AN135" s="143"/>
      <c r="AO135" s="143"/>
      <c r="AP135" s="143"/>
      <c r="AQ135" s="94"/>
      <c r="AR135" s="87"/>
      <c r="AS135" s="72"/>
      <c r="AT135" s="144"/>
      <c r="AU135" s="143"/>
      <c r="AV135" s="94"/>
      <c r="AW135" s="87"/>
      <c r="AX135" s="72"/>
      <c r="AY135" s="144"/>
      <c r="AZ135" s="143"/>
      <c r="BA135" s="94"/>
      <c r="BB135" s="87"/>
      <c r="BC135" s="72"/>
      <c r="BD135" s="72"/>
      <c r="BE135" s="72"/>
      <c r="BF135" s="94"/>
      <c r="BG135" s="87"/>
      <c r="BH135" s="143"/>
      <c r="BI135" s="143"/>
      <c r="BJ135" s="144"/>
      <c r="BK135" s="94"/>
      <c r="BL135" s="142"/>
      <c r="BM135" s="144"/>
      <c r="BN135" s="143"/>
      <c r="BO135" s="143"/>
      <c r="BP135" s="94"/>
      <c r="BQ135" s="87"/>
      <c r="BR135" s="144"/>
      <c r="BS135" s="72"/>
      <c r="BT135" s="144"/>
      <c r="BU135" s="94"/>
      <c r="BV135" s="87"/>
      <c r="BW135" s="143"/>
      <c r="BX135" s="144"/>
      <c r="BY135" s="144"/>
      <c r="BZ135" s="94"/>
      <c r="CA135" s="87"/>
      <c r="CB135" s="143"/>
      <c r="CC135" s="143"/>
      <c r="CD135" s="143"/>
      <c r="CE135" s="94"/>
      <c r="CF135" s="87"/>
      <c r="CG135" s="72"/>
      <c r="CH135" s="144"/>
      <c r="CI135" s="143"/>
      <c r="CJ135" s="94"/>
      <c r="CK135" s="87"/>
      <c r="CL135" s="144"/>
      <c r="CM135" s="144"/>
      <c r="CN135" s="72"/>
      <c r="CO135" s="94"/>
      <c r="CP135" s="87"/>
      <c r="CQ135" s="143"/>
      <c r="CR135" s="143"/>
      <c r="CS135" s="143"/>
      <c r="CT135" s="94"/>
      <c r="CU135" s="142"/>
      <c r="CV135" s="144"/>
      <c r="CW135" s="143"/>
      <c r="CX135" s="143"/>
      <c r="CY135" s="94"/>
      <c r="CZ135" s="142"/>
      <c r="DA135" s="144"/>
      <c r="DB135" s="143"/>
      <c r="DC135" s="143"/>
      <c r="DD135" s="94"/>
      <c r="DE135" s="142"/>
      <c r="DF135" s="144"/>
      <c r="DG135" s="143"/>
      <c r="DH135" s="143"/>
      <c r="DI135" s="94"/>
      <c r="DJ135" s="142"/>
      <c r="DK135" s="144"/>
      <c r="DL135" s="143"/>
      <c r="DM135" s="143"/>
      <c r="DN135" s="94"/>
      <c r="DO135" s="142"/>
      <c r="DP135" s="144"/>
      <c r="DQ135" s="143"/>
      <c r="DR135" s="143"/>
      <c r="DS135" s="90"/>
      <c r="DT135" s="152"/>
      <c r="DU135" s="152"/>
      <c r="DV135" s="152"/>
      <c r="DW135" s="152"/>
      <c r="DX135" s="139"/>
      <c r="DY135" s="130"/>
      <c r="DZ135" s="130"/>
      <c r="EA135" s="130"/>
      <c r="EB135" s="130"/>
      <c r="EC135" s="139"/>
      <c r="ED135" s="130"/>
      <c r="EE135" s="130"/>
      <c r="EF135" s="130"/>
      <c r="EG135" s="130"/>
      <c r="EH135" s="139"/>
      <c r="EI135" s="130"/>
      <c r="EJ135" s="130"/>
      <c r="EK135" s="130"/>
      <c r="EL135" s="130"/>
      <c r="EM135" s="139"/>
      <c r="EN135" s="130"/>
      <c r="EO135" s="130"/>
      <c r="EP135" s="130"/>
      <c r="EQ135" s="130"/>
      <c r="EV135" s="76">
        <v>101.16666666666666</v>
      </c>
      <c r="EW135" s="87">
        <v>6</v>
      </c>
      <c r="EX135" s="87">
        <v>619</v>
      </c>
      <c r="EY135" s="87">
        <v>21</v>
      </c>
      <c r="EZ135" s="144">
        <f t="shared" si="30"/>
        <v>4.817460317460317</v>
      </c>
      <c r="FA135" s="144">
        <f t="shared" si="31"/>
        <v>6.118616144975289</v>
      </c>
      <c r="FB135" s="145">
        <f t="shared" si="32"/>
        <v>29.476190476190474</v>
      </c>
      <c r="FD135" s="77">
        <v>1.5</v>
      </c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</row>
    <row r="136" spans="2:180" s="119" customFormat="1" ht="13.5" customHeight="1">
      <c r="B136" s="26" t="s">
        <v>185</v>
      </c>
      <c r="C136" s="141" t="s">
        <v>119</v>
      </c>
      <c r="D136" s="142">
        <v>0</v>
      </c>
      <c r="E136" s="143">
        <f t="shared" si="22"/>
        <v>0</v>
      </c>
      <c r="F136" s="143">
        <f t="shared" si="22"/>
        <v>0</v>
      </c>
      <c r="G136" s="143">
        <f t="shared" si="22"/>
        <v>0</v>
      </c>
      <c r="H136" s="143">
        <f t="shared" si="22"/>
        <v>0</v>
      </c>
      <c r="I136" s="144" t="str">
        <f t="shared" si="23"/>
        <v>-</v>
      </c>
      <c r="J136" s="144" t="str">
        <f t="shared" si="24"/>
        <v>-</v>
      </c>
      <c r="K136" s="145" t="str">
        <f t="shared" si="25"/>
        <v>-</v>
      </c>
      <c r="L136" s="146"/>
      <c r="M136" s="142"/>
      <c r="N136" s="72"/>
      <c r="O136" s="72"/>
      <c r="P136" s="72"/>
      <c r="Q136" s="265"/>
      <c r="R136" s="147">
        <f t="shared" si="26"/>
        <v>0</v>
      </c>
      <c r="S136" s="146"/>
      <c r="T136" s="76">
        <f t="shared" si="27"/>
        <v>8</v>
      </c>
      <c r="U136" s="76">
        <f t="shared" si="28"/>
        <v>8</v>
      </c>
      <c r="V136" s="77" t="str">
        <f t="shared" si="29"/>
        <v>1</v>
      </c>
      <c r="W136" s="105"/>
      <c r="X136" s="142"/>
      <c r="Y136" s="144"/>
      <c r="Z136" s="143"/>
      <c r="AA136" s="143"/>
      <c r="AB136" s="148"/>
      <c r="AC136" s="142"/>
      <c r="AD136" s="144"/>
      <c r="AE136" s="143"/>
      <c r="AF136" s="143"/>
      <c r="AG136" s="105"/>
      <c r="AH136" s="142"/>
      <c r="AI136" s="72"/>
      <c r="AJ136" s="72"/>
      <c r="AK136" s="72"/>
      <c r="AL136" s="94"/>
      <c r="AM136" s="76"/>
      <c r="AN136" s="143"/>
      <c r="AO136" s="143"/>
      <c r="AP136" s="143"/>
      <c r="AQ136" s="94"/>
      <c r="AR136" s="87"/>
      <c r="AS136" s="72"/>
      <c r="AT136" s="144"/>
      <c r="AU136" s="143"/>
      <c r="AV136" s="94"/>
      <c r="AW136" s="87"/>
      <c r="AX136" s="72"/>
      <c r="AY136" s="144"/>
      <c r="AZ136" s="143"/>
      <c r="BA136" s="94"/>
      <c r="BB136" s="87"/>
      <c r="BC136" s="72"/>
      <c r="BD136" s="72"/>
      <c r="BE136" s="72"/>
      <c r="BF136" s="94"/>
      <c r="BG136" s="87"/>
      <c r="BH136" s="143"/>
      <c r="BI136" s="143"/>
      <c r="BJ136" s="144"/>
      <c r="BK136" s="94"/>
      <c r="BL136" s="142"/>
      <c r="BM136" s="144"/>
      <c r="BN136" s="143"/>
      <c r="BO136" s="143"/>
      <c r="BP136" s="94"/>
      <c r="BQ136" s="87"/>
      <c r="BR136" s="144"/>
      <c r="BS136" s="72"/>
      <c r="BT136" s="144"/>
      <c r="BU136" s="94"/>
      <c r="BV136" s="87"/>
      <c r="BW136" s="143"/>
      <c r="BX136" s="144"/>
      <c r="BY136" s="144"/>
      <c r="BZ136" s="94"/>
      <c r="CA136" s="87"/>
      <c r="CB136" s="143"/>
      <c r="CC136" s="143"/>
      <c r="CD136" s="143"/>
      <c r="CE136" s="94"/>
      <c r="CF136" s="87"/>
      <c r="CG136" s="72"/>
      <c r="CH136" s="144"/>
      <c r="CI136" s="143"/>
      <c r="CJ136" s="94"/>
      <c r="CK136" s="87"/>
      <c r="CL136" s="144"/>
      <c r="CM136" s="144"/>
      <c r="CN136" s="72"/>
      <c r="CO136" s="94"/>
      <c r="CP136" s="87"/>
      <c r="CQ136" s="143"/>
      <c r="CR136" s="143"/>
      <c r="CS136" s="143"/>
      <c r="CT136" s="94"/>
      <c r="CU136" s="142"/>
      <c r="CV136" s="144"/>
      <c r="CW136" s="143"/>
      <c r="CX136" s="143"/>
      <c r="CY136" s="94"/>
      <c r="CZ136" s="142"/>
      <c r="DA136" s="144"/>
      <c r="DB136" s="143"/>
      <c r="DC136" s="143"/>
      <c r="DD136" s="94"/>
      <c r="DE136" s="142"/>
      <c r="DF136" s="144"/>
      <c r="DG136" s="143"/>
      <c r="DH136" s="143"/>
      <c r="DI136" s="94"/>
      <c r="DJ136" s="142"/>
      <c r="DK136" s="144"/>
      <c r="DL136" s="143"/>
      <c r="DM136" s="143"/>
      <c r="DN136" s="94"/>
      <c r="DO136" s="142"/>
      <c r="DP136" s="144"/>
      <c r="DQ136" s="143"/>
      <c r="DR136" s="143"/>
      <c r="DS136" s="90"/>
      <c r="DT136" s="152"/>
      <c r="DU136" s="152"/>
      <c r="DV136" s="152"/>
      <c r="DW136" s="152"/>
      <c r="DX136" s="139"/>
      <c r="DY136" s="130"/>
      <c r="DZ136" s="130"/>
      <c r="EA136" s="130"/>
      <c r="EB136" s="130"/>
      <c r="EC136" s="139"/>
      <c r="ED136" s="130"/>
      <c r="EE136" s="130"/>
      <c r="EF136" s="130"/>
      <c r="EG136" s="130"/>
      <c r="EH136" s="139"/>
      <c r="EI136" s="130"/>
      <c r="EJ136" s="130"/>
      <c r="EK136" s="130"/>
      <c r="EL136" s="130"/>
      <c r="EM136" s="139"/>
      <c r="EN136" s="130"/>
      <c r="EO136" s="130"/>
      <c r="EP136" s="130"/>
      <c r="EQ136" s="130"/>
      <c r="EV136" s="76">
        <v>1</v>
      </c>
      <c r="EW136" s="87">
        <v>0</v>
      </c>
      <c r="EX136" s="87">
        <v>8</v>
      </c>
      <c r="EY136" s="87">
        <v>0</v>
      </c>
      <c r="EZ136" s="144" t="str">
        <f t="shared" si="30"/>
        <v>-</v>
      </c>
      <c r="FA136" s="144">
        <f t="shared" si="31"/>
        <v>8</v>
      </c>
      <c r="FB136" s="145">
        <f t="shared" si="32"/>
        <v>8</v>
      </c>
      <c r="FD136" s="91" t="s">
        <v>186</v>
      </c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</row>
    <row r="137" spans="2:180" s="119" customFormat="1" ht="13.5" customHeight="1">
      <c r="B137" s="26" t="s">
        <v>187</v>
      </c>
      <c r="C137" s="141" t="s">
        <v>110</v>
      </c>
      <c r="D137" s="142">
        <v>0</v>
      </c>
      <c r="E137" s="143">
        <f t="shared" si="22"/>
        <v>0</v>
      </c>
      <c r="F137" s="143">
        <f t="shared" si="22"/>
        <v>0</v>
      </c>
      <c r="G137" s="143">
        <f t="shared" si="22"/>
        <v>0</v>
      </c>
      <c r="H137" s="143">
        <f t="shared" si="22"/>
        <v>0</v>
      </c>
      <c r="I137" s="144" t="str">
        <f t="shared" si="23"/>
        <v>-</v>
      </c>
      <c r="J137" s="144" t="str">
        <f t="shared" si="24"/>
        <v>-</v>
      </c>
      <c r="K137" s="145" t="str">
        <f t="shared" si="25"/>
        <v>-</v>
      </c>
      <c r="L137" s="146"/>
      <c r="M137" s="87"/>
      <c r="N137" s="72"/>
      <c r="O137" s="72"/>
      <c r="P137" s="72"/>
      <c r="Q137" s="265"/>
      <c r="R137" s="147">
        <f t="shared" si="26"/>
        <v>0</v>
      </c>
      <c r="S137" s="146"/>
      <c r="T137" s="76">
        <f t="shared" si="27"/>
        <v>4.361344537815126</v>
      </c>
      <c r="U137" s="76">
        <f t="shared" si="28"/>
        <v>28.833333333333332</v>
      </c>
      <c r="V137" s="77">
        <f t="shared" si="29"/>
        <v>3.5</v>
      </c>
      <c r="W137" s="105"/>
      <c r="X137" s="87"/>
      <c r="Y137" s="72"/>
      <c r="Z137" s="72"/>
      <c r="AA137" s="72"/>
      <c r="AB137" s="148"/>
      <c r="AC137" s="87"/>
      <c r="AD137" s="72"/>
      <c r="AE137" s="72"/>
      <c r="AF137" s="72"/>
      <c r="AG137" s="149"/>
      <c r="AH137" s="142"/>
      <c r="AI137" s="72"/>
      <c r="AJ137" s="72"/>
      <c r="AK137" s="72"/>
      <c r="AL137" s="85"/>
      <c r="AM137" s="142"/>
      <c r="AN137" s="72"/>
      <c r="AO137" s="72"/>
      <c r="AP137" s="72"/>
      <c r="AQ137" s="85"/>
      <c r="AR137" s="76"/>
      <c r="AS137" s="72"/>
      <c r="AT137" s="72"/>
      <c r="AU137" s="72"/>
      <c r="AV137" s="85"/>
      <c r="AW137" s="87"/>
      <c r="AX137" s="72"/>
      <c r="AY137" s="72"/>
      <c r="AZ137" s="72"/>
      <c r="BA137" s="85"/>
      <c r="BB137" s="142"/>
      <c r="BC137" s="72"/>
      <c r="BD137" s="72"/>
      <c r="BE137" s="72"/>
      <c r="BF137" s="85"/>
      <c r="BG137" s="87"/>
      <c r="BH137" s="72"/>
      <c r="BI137" s="72"/>
      <c r="BJ137" s="72"/>
      <c r="BK137" s="137"/>
      <c r="BL137" s="76"/>
      <c r="BM137" s="72"/>
      <c r="BN137" s="72"/>
      <c r="BO137" s="72"/>
      <c r="BP137" s="137"/>
      <c r="BQ137" s="87"/>
      <c r="BR137" s="72"/>
      <c r="BS137" s="72"/>
      <c r="BT137" s="72"/>
      <c r="BU137" s="137"/>
      <c r="BV137" s="87"/>
      <c r="BW137" s="72"/>
      <c r="BX137" s="72"/>
      <c r="BY137" s="72"/>
      <c r="BZ137" s="137"/>
      <c r="CA137" s="87"/>
      <c r="CB137" s="72"/>
      <c r="CC137" s="72"/>
      <c r="CD137" s="72"/>
      <c r="CE137" s="137"/>
      <c r="CF137" s="76"/>
      <c r="CG137" s="72"/>
      <c r="CH137" s="72"/>
      <c r="CI137" s="72"/>
      <c r="CJ137" s="137"/>
      <c r="CK137" s="87"/>
      <c r="CL137" s="72"/>
      <c r="CM137" s="72"/>
      <c r="CN137" s="72"/>
      <c r="CO137" s="137"/>
      <c r="CP137" s="87"/>
      <c r="CQ137" s="72"/>
      <c r="CR137" s="72"/>
      <c r="CS137" s="143"/>
      <c r="CT137" s="137"/>
      <c r="CU137" s="76"/>
      <c r="CV137" s="72"/>
      <c r="CW137" s="72"/>
      <c r="CX137" s="72"/>
      <c r="CY137" s="148"/>
      <c r="CZ137" s="87"/>
      <c r="DA137" s="72"/>
      <c r="DB137" s="72"/>
      <c r="DC137" s="72"/>
      <c r="DD137" s="148"/>
      <c r="DE137" s="87"/>
      <c r="DF137" s="72"/>
      <c r="DG137" s="72"/>
      <c r="DH137" s="72"/>
      <c r="DI137" s="148"/>
      <c r="DJ137" s="87"/>
      <c r="DK137" s="72"/>
      <c r="DL137" s="72"/>
      <c r="DM137" s="72"/>
      <c r="DN137" s="148"/>
      <c r="DO137" s="87"/>
      <c r="DP137" s="72"/>
      <c r="DQ137" s="72"/>
      <c r="DR137" s="72"/>
      <c r="DS137" s="148"/>
      <c r="DT137" s="152"/>
      <c r="DU137" s="152"/>
      <c r="DV137" s="152"/>
      <c r="DW137" s="152"/>
      <c r="DX137" s="139"/>
      <c r="DY137" s="130"/>
      <c r="DZ137" s="130"/>
      <c r="EA137" s="130"/>
      <c r="EB137" s="130"/>
      <c r="EC137" s="139"/>
      <c r="ED137" s="130"/>
      <c r="EE137" s="130"/>
      <c r="EF137" s="130"/>
      <c r="EG137" s="130"/>
      <c r="EH137" s="139"/>
      <c r="EI137" s="130"/>
      <c r="EJ137" s="130"/>
      <c r="EK137" s="130"/>
      <c r="EL137" s="130"/>
      <c r="EM137" s="139"/>
      <c r="EN137" s="130"/>
      <c r="EO137" s="130"/>
      <c r="EP137" s="130"/>
      <c r="EQ137" s="130"/>
      <c r="EV137" s="76">
        <v>39.66666666666667</v>
      </c>
      <c r="EW137" s="87">
        <v>0</v>
      </c>
      <c r="EX137" s="87">
        <v>173</v>
      </c>
      <c r="EY137" s="87">
        <v>6</v>
      </c>
      <c r="EZ137" s="144">
        <f t="shared" si="30"/>
        <v>6.611111111111112</v>
      </c>
      <c r="FA137" s="144">
        <f t="shared" si="31"/>
        <v>4.361344537815126</v>
      </c>
      <c r="FB137" s="145">
        <f t="shared" si="32"/>
        <v>28.833333333333332</v>
      </c>
      <c r="FC137" s="43"/>
      <c r="FD137" s="77">
        <v>4</v>
      </c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</row>
    <row r="138" spans="2:180" s="119" customFormat="1" ht="13.5" customHeight="1">
      <c r="B138" s="26" t="s">
        <v>188</v>
      </c>
      <c r="C138" s="141" t="s">
        <v>119</v>
      </c>
      <c r="D138" s="142">
        <v>0</v>
      </c>
      <c r="E138" s="143">
        <f t="shared" si="22"/>
        <v>0</v>
      </c>
      <c r="F138" s="143">
        <f t="shared" si="22"/>
        <v>0</v>
      </c>
      <c r="G138" s="143">
        <f t="shared" si="22"/>
        <v>0</v>
      </c>
      <c r="H138" s="143">
        <f t="shared" si="22"/>
        <v>0</v>
      </c>
      <c r="I138" s="144" t="str">
        <f t="shared" si="23"/>
        <v>-</v>
      </c>
      <c r="J138" s="144" t="str">
        <f t="shared" si="24"/>
        <v>-</v>
      </c>
      <c r="K138" s="145" t="str">
        <f t="shared" si="25"/>
        <v>-</v>
      </c>
      <c r="L138" s="146"/>
      <c r="M138" s="142"/>
      <c r="N138" s="72"/>
      <c r="O138" s="72"/>
      <c r="P138" s="72"/>
      <c r="Q138" s="265"/>
      <c r="R138" s="147">
        <f t="shared" si="26"/>
        <v>0</v>
      </c>
      <c r="S138" s="146"/>
      <c r="T138" s="76">
        <f t="shared" si="27"/>
        <v>5.553191489361702</v>
      </c>
      <c r="U138" s="76">
        <f t="shared" si="28"/>
        <v>52.2</v>
      </c>
      <c r="V138" s="77">
        <f t="shared" si="29"/>
        <v>1.5</v>
      </c>
      <c r="W138" s="105"/>
      <c r="X138" s="87"/>
      <c r="Y138" s="72"/>
      <c r="Z138" s="72"/>
      <c r="AA138" s="72"/>
      <c r="AB138" s="148"/>
      <c r="AC138" s="87"/>
      <c r="AD138" s="72"/>
      <c r="AE138" s="72"/>
      <c r="AF138" s="72"/>
      <c r="AG138" s="168"/>
      <c r="AH138" s="142"/>
      <c r="AI138" s="72"/>
      <c r="AJ138" s="72"/>
      <c r="AK138" s="72"/>
      <c r="AL138" s="169"/>
      <c r="AM138" s="72"/>
      <c r="AN138" s="72"/>
      <c r="AO138" s="72"/>
      <c r="AP138" s="72"/>
      <c r="AQ138" s="169"/>
      <c r="AR138" s="143"/>
      <c r="AS138" s="142"/>
      <c r="AT138" s="72"/>
      <c r="AU138" s="72"/>
      <c r="AV138" s="169"/>
      <c r="AW138" s="143"/>
      <c r="AX138" s="142"/>
      <c r="AY138" s="72"/>
      <c r="AZ138" s="72"/>
      <c r="BA138" s="169"/>
      <c r="BB138" s="76"/>
      <c r="BC138" s="72"/>
      <c r="BD138" s="72"/>
      <c r="BE138" s="142"/>
      <c r="BF138" s="169"/>
      <c r="BG138" s="143"/>
      <c r="BH138" s="72"/>
      <c r="BI138" s="72"/>
      <c r="BJ138" s="72"/>
      <c r="BK138" s="170"/>
      <c r="BL138" s="142"/>
      <c r="BM138" s="72"/>
      <c r="BN138" s="72"/>
      <c r="BO138" s="72"/>
      <c r="BP138" s="170"/>
      <c r="BQ138" s="143"/>
      <c r="BR138" s="72"/>
      <c r="BS138" s="142"/>
      <c r="BT138" s="72"/>
      <c r="BU138" s="170"/>
      <c r="BV138" s="143"/>
      <c r="BW138" s="72"/>
      <c r="BX138" s="72"/>
      <c r="BY138" s="72"/>
      <c r="BZ138" s="170"/>
      <c r="CA138" s="87"/>
      <c r="CB138" s="72"/>
      <c r="CC138" s="72"/>
      <c r="CD138" s="72"/>
      <c r="CE138" s="170"/>
      <c r="CF138" s="143"/>
      <c r="CG138" s="142"/>
      <c r="CH138" s="72"/>
      <c r="CI138" s="72"/>
      <c r="CJ138" s="170"/>
      <c r="CK138" s="143"/>
      <c r="CL138" s="72"/>
      <c r="CM138" s="72"/>
      <c r="CN138" s="142"/>
      <c r="CO138" s="170"/>
      <c r="CP138" s="143"/>
      <c r="CQ138" s="72"/>
      <c r="CR138" s="72"/>
      <c r="CS138" s="143"/>
      <c r="CT138" s="170"/>
      <c r="CU138" s="76"/>
      <c r="CV138" s="72"/>
      <c r="CW138" s="72"/>
      <c r="CX138" s="72"/>
      <c r="CY138" s="171"/>
      <c r="CZ138" s="87"/>
      <c r="DA138" s="72"/>
      <c r="DB138" s="72"/>
      <c r="DC138" s="72"/>
      <c r="DD138" s="171"/>
      <c r="DE138" s="87"/>
      <c r="DF138" s="72"/>
      <c r="DG138" s="72"/>
      <c r="DH138" s="72"/>
      <c r="DI138" s="171"/>
      <c r="DJ138" s="87"/>
      <c r="DK138" s="72"/>
      <c r="DL138" s="72"/>
      <c r="DM138" s="72"/>
      <c r="DN138" s="171"/>
      <c r="DO138" s="87"/>
      <c r="DP138" s="72"/>
      <c r="DQ138" s="72"/>
      <c r="DR138" s="72"/>
      <c r="DS138" s="148"/>
      <c r="DT138" s="152"/>
      <c r="DU138" s="152"/>
      <c r="DV138" s="152"/>
      <c r="DW138" s="152"/>
      <c r="DX138" s="139"/>
      <c r="DY138" s="130"/>
      <c r="DZ138" s="130"/>
      <c r="EA138" s="130"/>
      <c r="EB138" s="130"/>
      <c r="EC138" s="139"/>
      <c r="ED138" s="130"/>
      <c r="EE138" s="130"/>
      <c r="EF138" s="130"/>
      <c r="EG138" s="130"/>
      <c r="EH138" s="139"/>
      <c r="EI138" s="130"/>
      <c r="EJ138" s="130"/>
      <c r="EK138" s="130"/>
      <c r="EL138" s="130"/>
      <c r="EM138" s="139"/>
      <c r="EN138" s="130"/>
      <c r="EO138" s="130"/>
      <c r="EP138" s="130"/>
      <c r="EQ138" s="130"/>
      <c r="EV138" s="76">
        <v>47</v>
      </c>
      <c r="EW138" s="87">
        <v>4</v>
      </c>
      <c r="EX138" s="87">
        <v>261</v>
      </c>
      <c r="EY138" s="87">
        <v>5</v>
      </c>
      <c r="EZ138" s="144">
        <f t="shared" si="30"/>
        <v>9.4</v>
      </c>
      <c r="FA138" s="144">
        <f t="shared" si="31"/>
        <v>5.553191489361702</v>
      </c>
      <c r="FB138" s="145">
        <f t="shared" si="32"/>
        <v>52.2</v>
      </c>
      <c r="FD138" s="77">
        <v>2</v>
      </c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</row>
    <row r="139" spans="2:180" s="119" customFormat="1" ht="13.5" customHeight="1">
      <c r="B139" s="26" t="s">
        <v>189</v>
      </c>
      <c r="C139" s="141" t="s">
        <v>190</v>
      </c>
      <c r="D139" s="142">
        <v>0</v>
      </c>
      <c r="E139" s="143">
        <f t="shared" si="22"/>
        <v>0</v>
      </c>
      <c r="F139" s="143">
        <f t="shared" si="22"/>
        <v>0</v>
      </c>
      <c r="G139" s="143">
        <f t="shared" si="22"/>
        <v>0</v>
      </c>
      <c r="H139" s="143">
        <f t="shared" si="22"/>
        <v>0</v>
      </c>
      <c r="I139" s="144" t="str">
        <f t="shared" si="23"/>
        <v>-</v>
      </c>
      <c r="J139" s="144" t="str">
        <f t="shared" si="24"/>
        <v>-</v>
      </c>
      <c r="K139" s="145" t="str">
        <f t="shared" si="25"/>
        <v>-</v>
      </c>
      <c r="L139" s="146"/>
      <c r="M139" s="142"/>
      <c r="N139" s="72"/>
      <c r="O139" s="72"/>
      <c r="P139" s="72"/>
      <c r="Q139" s="265"/>
      <c r="R139" s="147">
        <f t="shared" si="26"/>
        <v>0</v>
      </c>
      <c r="S139" s="146"/>
      <c r="T139" s="76">
        <f t="shared" si="27"/>
        <v>5.575221238938053</v>
      </c>
      <c r="U139" s="76">
        <f t="shared" si="28"/>
        <v>15.75</v>
      </c>
      <c r="V139" s="77">
        <f t="shared" si="29"/>
        <v>3</v>
      </c>
      <c r="W139" s="105"/>
      <c r="X139" s="76"/>
      <c r="Y139" s="72"/>
      <c r="Z139" s="72"/>
      <c r="AA139" s="72"/>
      <c r="AB139" s="90"/>
      <c r="AC139" s="76"/>
      <c r="AD139" s="72"/>
      <c r="AE139" s="72"/>
      <c r="AF139" s="72"/>
      <c r="AG139" s="150"/>
      <c r="AH139" s="142"/>
      <c r="AI139" s="72"/>
      <c r="AJ139" s="72"/>
      <c r="AK139" s="72"/>
      <c r="AL139" s="85"/>
      <c r="AM139" s="76"/>
      <c r="AN139" s="72"/>
      <c r="AO139" s="72"/>
      <c r="AP139" s="72"/>
      <c r="AQ139" s="85"/>
      <c r="AR139" s="142"/>
      <c r="AS139" s="72"/>
      <c r="AT139" s="72"/>
      <c r="AU139" s="72"/>
      <c r="AV139" s="85"/>
      <c r="AW139" s="87"/>
      <c r="AX139" s="72"/>
      <c r="AY139" s="72"/>
      <c r="AZ139" s="72"/>
      <c r="BA139" s="85"/>
      <c r="BB139" s="142"/>
      <c r="BC139" s="72"/>
      <c r="BD139" s="72"/>
      <c r="BE139" s="72"/>
      <c r="BF139" s="85"/>
      <c r="BG139" s="87"/>
      <c r="BH139" s="72"/>
      <c r="BI139" s="72"/>
      <c r="BJ139" s="72"/>
      <c r="BK139" s="137"/>
      <c r="BL139" s="142"/>
      <c r="BM139" s="72"/>
      <c r="BN139" s="72"/>
      <c r="BO139" s="72"/>
      <c r="BP139" s="137"/>
      <c r="BQ139" s="87"/>
      <c r="BR139" s="72"/>
      <c r="BS139" s="72"/>
      <c r="BT139" s="72"/>
      <c r="BU139" s="137"/>
      <c r="BV139" s="87"/>
      <c r="BW139" s="72"/>
      <c r="BX139" s="72"/>
      <c r="BY139" s="72"/>
      <c r="BZ139" s="137"/>
      <c r="CA139" s="87"/>
      <c r="CB139" s="72"/>
      <c r="CC139" s="72"/>
      <c r="CD139" s="72"/>
      <c r="CE139" s="137"/>
      <c r="CF139" s="87"/>
      <c r="CG139" s="72"/>
      <c r="CH139" s="72"/>
      <c r="CI139" s="72"/>
      <c r="CJ139" s="137"/>
      <c r="CK139" s="87"/>
      <c r="CL139" s="72"/>
      <c r="CM139" s="72"/>
      <c r="CN139" s="72"/>
      <c r="CO139" s="137"/>
      <c r="CP139" s="87"/>
      <c r="CQ139" s="72"/>
      <c r="CR139" s="72"/>
      <c r="CS139" s="143"/>
      <c r="CT139" s="137"/>
      <c r="CU139" s="76"/>
      <c r="CV139" s="72"/>
      <c r="CW139" s="72"/>
      <c r="CX139" s="72"/>
      <c r="CY139" s="90"/>
      <c r="CZ139" s="76"/>
      <c r="DA139" s="72"/>
      <c r="DB139" s="72"/>
      <c r="DC139" s="72"/>
      <c r="DD139" s="90"/>
      <c r="DE139" s="76"/>
      <c r="DF139" s="72"/>
      <c r="DG139" s="72"/>
      <c r="DH139" s="72"/>
      <c r="DI139" s="90"/>
      <c r="DJ139" s="76"/>
      <c r="DK139" s="72"/>
      <c r="DL139" s="72"/>
      <c r="DM139" s="72"/>
      <c r="DN139" s="90"/>
      <c r="DO139" s="76"/>
      <c r="DP139" s="72"/>
      <c r="DQ139" s="72"/>
      <c r="DR139" s="72"/>
      <c r="DS139" s="90"/>
      <c r="DT139" s="152"/>
      <c r="DU139" s="152"/>
      <c r="DV139" s="152"/>
      <c r="DW139" s="152"/>
      <c r="DX139" s="139"/>
      <c r="DY139" s="130"/>
      <c r="DZ139" s="130"/>
      <c r="EA139" s="130"/>
      <c r="EB139" s="130"/>
      <c r="EC139" s="139"/>
      <c r="ED139" s="130"/>
      <c r="EE139" s="130"/>
      <c r="EF139" s="130"/>
      <c r="EG139" s="130"/>
      <c r="EH139" s="139"/>
      <c r="EI139" s="130"/>
      <c r="EJ139" s="130"/>
      <c r="EK139" s="130"/>
      <c r="EL139" s="130"/>
      <c r="EM139" s="139"/>
      <c r="EN139" s="130"/>
      <c r="EO139" s="130"/>
      <c r="EP139" s="130"/>
      <c r="EQ139" s="130"/>
      <c r="EV139" s="76">
        <v>56.5</v>
      </c>
      <c r="EW139" s="87">
        <v>6</v>
      </c>
      <c r="EX139" s="87">
        <v>315</v>
      </c>
      <c r="EY139" s="87">
        <v>20</v>
      </c>
      <c r="EZ139" s="144">
        <f t="shared" si="30"/>
        <v>2.825</v>
      </c>
      <c r="FA139" s="144">
        <f t="shared" si="31"/>
        <v>5.575221238938053</v>
      </c>
      <c r="FB139" s="145">
        <f t="shared" si="32"/>
        <v>15.75</v>
      </c>
      <c r="FD139" s="77">
        <v>3</v>
      </c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</row>
    <row r="140" spans="2:180" s="119" customFormat="1" ht="13.5" customHeight="1">
      <c r="B140" s="26" t="s">
        <v>191</v>
      </c>
      <c r="C140" s="141" t="s">
        <v>119</v>
      </c>
      <c r="D140" s="142">
        <v>0</v>
      </c>
      <c r="E140" s="143">
        <f t="shared" si="22"/>
        <v>0</v>
      </c>
      <c r="F140" s="143">
        <f t="shared" si="22"/>
        <v>0</v>
      </c>
      <c r="G140" s="143">
        <f t="shared" si="22"/>
        <v>0</v>
      </c>
      <c r="H140" s="143">
        <f t="shared" si="22"/>
        <v>0</v>
      </c>
      <c r="I140" s="144" t="str">
        <f t="shared" si="23"/>
        <v>-</v>
      </c>
      <c r="J140" s="144" t="str">
        <f t="shared" si="24"/>
        <v>-</v>
      </c>
      <c r="K140" s="145" t="str">
        <f t="shared" si="25"/>
        <v>-</v>
      </c>
      <c r="L140" s="172"/>
      <c r="M140" s="142"/>
      <c r="N140" s="72"/>
      <c r="O140" s="72"/>
      <c r="P140" s="72"/>
      <c r="Q140" s="265"/>
      <c r="R140" s="147">
        <f t="shared" si="26"/>
        <v>0</v>
      </c>
      <c r="S140" s="146"/>
      <c r="T140" s="76">
        <f t="shared" si="27"/>
        <v>2.857142857142857</v>
      </c>
      <c r="U140" s="76">
        <f t="shared" si="28"/>
        <v>10</v>
      </c>
      <c r="V140" s="77" t="str">
        <f t="shared" si="29"/>
        <v>4</v>
      </c>
      <c r="W140" s="105"/>
      <c r="X140" s="76"/>
      <c r="Y140" s="72"/>
      <c r="Z140" s="72"/>
      <c r="AA140" s="72"/>
      <c r="AB140" s="148"/>
      <c r="AC140" s="76"/>
      <c r="AD140" s="72"/>
      <c r="AE140" s="72"/>
      <c r="AF140" s="72"/>
      <c r="AG140" s="149"/>
      <c r="AH140" s="142"/>
      <c r="AI140" s="72"/>
      <c r="AJ140" s="72"/>
      <c r="AK140" s="72"/>
      <c r="AL140" s="85"/>
      <c r="AM140" s="142"/>
      <c r="AN140" s="72"/>
      <c r="AO140" s="72"/>
      <c r="AP140" s="72"/>
      <c r="AQ140" s="85"/>
      <c r="AR140" s="76"/>
      <c r="AS140" s="72"/>
      <c r="AT140" s="72"/>
      <c r="AU140" s="72"/>
      <c r="AV140" s="85"/>
      <c r="AW140" s="87"/>
      <c r="AX140" s="72"/>
      <c r="AY140" s="72"/>
      <c r="AZ140" s="72"/>
      <c r="BA140" s="85"/>
      <c r="BB140" s="76"/>
      <c r="BC140" s="72"/>
      <c r="BD140" s="72"/>
      <c r="BE140" s="72"/>
      <c r="BF140" s="85"/>
      <c r="BG140" s="87"/>
      <c r="BH140" s="72"/>
      <c r="BI140" s="72"/>
      <c r="BJ140" s="72"/>
      <c r="BK140" s="137"/>
      <c r="BL140" s="76"/>
      <c r="BM140" s="72"/>
      <c r="BN140" s="72"/>
      <c r="BO140" s="72"/>
      <c r="BP140" s="137"/>
      <c r="BQ140" s="87"/>
      <c r="BR140" s="72"/>
      <c r="BS140" s="72"/>
      <c r="BT140" s="72"/>
      <c r="BU140" s="137"/>
      <c r="BV140" s="87"/>
      <c r="BW140" s="72"/>
      <c r="BX140" s="72"/>
      <c r="BY140" s="72"/>
      <c r="BZ140" s="137"/>
      <c r="CA140" s="87"/>
      <c r="CB140" s="72"/>
      <c r="CC140" s="72"/>
      <c r="CD140" s="72"/>
      <c r="CE140" s="137"/>
      <c r="CF140" s="87"/>
      <c r="CG140" s="72"/>
      <c r="CH140" s="72"/>
      <c r="CI140" s="72"/>
      <c r="CJ140" s="137"/>
      <c r="CK140" s="87"/>
      <c r="CL140" s="72"/>
      <c r="CM140" s="72"/>
      <c r="CN140" s="72"/>
      <c r="CO140" s="137"/>
      <c r="CP140" s="87"/>
      <c r="CQ140" s="72"/>
      <c r="CR140" s="72"/>
      <c r="CS140" s="143"/>
      <c r="CT140" s="137"/>
      <c r="CU140" s="76"/>
      <c r="CV140" s="72"/>
      <c r="CW140" s="72"/>
      <c r="CX140" s="72"/>
      <c r="CY140" s="148"/>
      <c r="CZ140" s="76"/>
      <c r="DA140" s="72"/>
      <c r="DB140" s="72"/>
      <c r="DC140" s="72"/>
      <c r="DD140" s="148"/>
      <c r="DE140" s="76"/>
      <c r="DF140" s="72"/>
      <c r="DG140" s="72"/>
      <c r="DH140" s="72"/>
      <c r="DI140" s="148"/>
      <c r="DJ140" s="76"/>
      <c r="DK140" s="72"/>
      <c r="DL140" s="72"/>
      <c r="DM140" s="72"/>
      <c r="DN140" s="148"/>
      <c r="DO140" s="76"/>
      <c r="DP140" s="72"/>
      <c r="DQ140" s="72"/>
      <c r="DR140" s="72"/>
      <c r="DS140" s="148"/>
      <c r="DT140" s="152"/>
      <c r="DU140" s="152"/>
      <c r="DV140" s="152"/>
      <c r="DW140" s="152"/>
      <c r="DX140" s="139"/>
      <c r="DY140" s="130"/>
      <c r="DZ140" s="130"/>
      <c r="EA140" s="130"/>
      <c r="EB140" s="130"/>
      <c r="EC140" s="139"/>
      <c r="ED140" s="130"/>
      <c r="EE140" s="130"/>
      <c r="EF140" s="130"/>
      <c r="EG140" s="130"/>
      <c r="EH140" s="139"/>
      <c r="EI140" s="130"/>
      <c r="EJ140" s="130"/>
      <c r="EK140" s="130"/>
      <c r="EL140" s="130"/>
      <c r="EM140" s="139"/>
      <c r="EN140" s="130"/>
      <c r="EO140" s="130"/>
      <c r="EP140" s="130"/>
      <c r="EQ140" s="130"/>
      <c r="EV140" s="76">
        <v>7</v>
      </c>
      <c r="EW140" s="87">
        <v>1</v>
      </c>
      <c r="EX140" s="87">
        <v>20</v>
      </c>
      <c r="EY140" s="87">
        <v>2</v>
      </c>
      <c r="EZ140" s="144">
        <f t="shared" si="30"/>
        <v>3.5</v>
      </c>
      <c r="FA140" s="144">
        <f t="shared" si="31"/>
        <v>2.857142857142857</v>
      </c>
      <c r="FB140" s="145">
        <f t="shared" si="32"/>
        <v>10</v>
      </c>
      <c r="FD140" s="91" t="s">
        <v>192</v>
      </c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</row>
  </sheetData>
  <mergeCells count="25">
    <mergeCell ref="T2:V2"/>
    <mergeCell ref="T3:V3"/>
    <mergeCell ref="EV3:FB3"/>
    <mergeCell ref="B34:L34"/>
    <mergeCell ref="T15:V15"/>
    <mergeCell ref="EV15:FB15"/>
    <mergeCell ref="B35:L35"/>
    <mergeCell ref="B36:L36"/>
    <mergeCell ref="B41:U41"/>
    <mergeCell ref="B44:U44"/>
    <mergeCell ref="B45:U45"/>
    <mergeCell ref="B47:T47"/>
    <mergeCell ref="B48:T48"/>
    <mergeCell ref="B49:T49"/>
    <mergeCell ref="B50:T50"/>
    <mergeCell ref="B51:T51"/>
    <mergeCell ref="B53:T53"/>
    <mergeCell ref="B54:T54"/>
    <mergeCell ref="B60:T60"/>
    <mergeCell ref="T124:V124"/>
    <mergeCell ref="EV124:FB124"/>
    <mergeCell ref="B55:T55"/>
    <mergeCell ref="B56:T56"/>
    <mergeCell ref="B57:T57"/>
    <mergeCell ref="B59:T59"/>
  </mergeCells>
  <conditionalFormatting sqref="K126:K140">
    <cfRule type="expression" priority="1" dxfId="0" stopIfTrue="1">
      <formula>E126&lt;30</formula>
    </cfRule>
  </conditionalFormatting>
  <conditionalFormatting sqref="V126:V140 V18 V8:V13 V5:V6">
    <cfRule type="expression" priority="2" dxfId="0" stopIfTrue="1">
      <formula>IF(EV5="-",IF(E5=0,FD5,E5&lt;30),IF(E5=0,EV5&lt;30,))</formula>
    </cfRule>
  </conditionalFormatting>
  <conditionalFormatting sqref="R126:R140">
    <cfRule type="expression" priority="3" dxfId="0" stopIfTrue="1">
      <formula>D126&lt;5</formula>
    </cfRule>
  </conditionalFormatting>
  <conditionalFormatting sqref="V17 V23:V24 V31 V19:V21">
    <cfRule type="expression" priority="4" dxfId="0" stopIfTrue="1">
      <formula>IF(EV17="-",IF(E17=0,FD17,E17&lt;30),IF(E17=0,EV17&lt;30,E17+EV17&lt;30))</formula>
    </cfRule>
  </conditionalFormatting>
  <conditionalFormatting sqref="K17:K31 K5:K13">
    <cfRule type="expression" priority="5" dxfId="0" stopIfTrue="1">
      <formula>OR(E5&lt;30,D5&lt;5)</formula>
    </cfRule>
  </conditionalFormatting>
  <printOptions/>
  <pageMargins left="0.75" right="0.75" top="1" bottom="1" header="0.5" footer="0.5"/>
  <pageSetup orientation="portrait" paperSize="9" r:id="rId1"/>
  <ignoredErrors>
    <ignoredError sqref="IJ5:IV6 A5:A6 DE15:DH15 DI14:DS14 W14:DD14 A17:A24 IJ17:IV24 A8 DX4:DY4 DT1:DY2 DZ3:IV3 W16:DS16 DX16:II16 B3:DS3 IJ27:IV31 IJ11:IV13 IJ8:IV8 A27:A31 DS32:DS42 A43:IV65536 DX14:IV14 B14:V14 A32:A42 IJ16:IV16 A11:A13 A14 A3 A1:A2 A4 B1:DS2 B4:DS4 DZ1:IV2 DZ4:IV4 A15:A16 B15:V16 DX15:IV15 W15:DD15 DI15:DS15 IJ9:IV10 A25:A26 DX32:IV42 R28:V31 DT3:DU4 W28:DD31 A9:A10 DE28:DH31 DE14:DH14 DW28:DW31 DI28:DS31 DX28:DY31 A7 DX3:DY3 DT28:DU31 DW3:DW4 IJ7:IV7 IJ25:IV26 B28:L31 M28:P31 DO33:DR42 Q28:Q31 DV14:DV16 DV28:DV31 DV3:DV4 DT33:DW42 B32:DN42 DT14:DU16 DW14:DW16 DZ28:II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Z88"/>
  <sheetViews>
    <sheetView showGridLines="0" showRowColHeaders="0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107" sqref="A107"/>
    </sheetView>
  </sheetViews>
  <sheetFormatPr defaultColWidth="9.140625" defaultRowHeight="12.75"/>
  <cols>
    <col min="1" max="1" width="1.8515625" style="3" customWidth="1"/>
    <col min="2" max="2" width="23.57421875" style="3" customWidth="1"/>
    <col min="3" max="3" width="5.28125" style="3" customWidth="1"/>
    <col min="4" max="6" width="3.00390625" style="3" customWidth="1"/>
    <col min="7" max="7" width="0.9921875" style="3" customWidth="1"/>
    <col min="8" max="8" width="6.421875" style="3" customWidth="1"/>
    <col min="9" max="9" width="0.9921875" style="3" customWidth="1"/>
    <col min="10" max="12" width="3.140625" style="3" customWidth="1"/>
    <col min="13" max="13" width="0.42578125" style="3" customWidth="1"/>
    <col min="14" max="16" width="3.140625" style="3" customWidth="1"/>
    <col min="17" max="17" width="0.42578125" style="3" customWidth="1"/>
    <col min="18" max="20" width="3.140625" style="3" customWidth="1"/>
    <col min="21" max="21" width="0.42578125" style="3" customWidth="1"/>
    <col min="22" max="24" width="3.140625" style="3" customWidth="1"/>
    <col min="25" max="25" width="0.42578125" style="3" customWidth="1"/>
    <col min="26" max="28" width="3.140625" style="3" customWidth="1"/>
    <col min="29" max="29" width="0.42578125" style="3" customWidth="1"/>
    <col min="30" max="32" width="3.140625" style="3" customWidth="1"/>
    <col min="33" max="33" width="0.42578125" style="3" customWidth="1"/>
    <col min="34" max="36" width="3.140625" style="3" customWidth="1"/>
    <col min="37" max="37" width="0.42578125" style="3" customWidth="1"/>
    <col min="38" max="40" width="3.140625" style="3" customWidth="1"/>
    <col min="41" max="41" width="0.42578125" style="3" customWidth="1"/>
    <col min="42" max="44" width="3.140625" style="3" customWidth="1"/>
    <col min="45" max="45" width="0.42578125" style="3" customWidth="1"/>
    <col min="46" max="48" width="3.140625" style="3" customWidth="1"/>
    <col min="49" max="49" width="0.42578125" style="3" customWidth="1"/>
    <col min="50" max="52" width="3.140625" style="3" customWidth="1"/>
    <col min="53" max="53" width="0.42578125" style="3" customWidth="1"/>
    <col min="54" max="56" width="3.140625" style="3" customWidth="1"/>
    <col min="57" max="57" width="0.42578125" style="3" customWidth="1"/>
    <col min="58" max="60" width="3.140625" style="3" customWidth="1"/>
    <col min="61" max="61" width="0.42578125" style="3" customWidth="1"/>
    <col min="62" max="64" width="3.140625" style="3" customWidth="1"/>
    <col min="65" max="65" width="0.42578125" style="3" customWidth="1"/>
    <col min="66" max="68" width="3.140625" style="3" customWidth="1"/>
    <col min="69" max="69" width="0.42578125" style="3" customWidth="1"/>
    <col min="70" max="72" width="3.140625" style="3" customWidth="1"/>
    <col min="73" max="73" width="0.42578125" style="3" customWidth="1"/>
    <col min="74" max="76" width="3.140625" style="3" customWidth="1"/>
    <col min="77" max="77" width="0.42578125" style="3" customWidth="1"/>
    <col min="78" max="80" width="3.140625" style="3" customWidth="1"/>
    <col min="81" max="81" width="0.42578125" style="3" customWidth="1"/>
    <col min="82" max="84" width="3.140625" style="3" customWidth="1"/>
    <col min="85" max="85" width="0.42578125" style="3" customWidth="1"/>
    <col min="86" max="88" width="3.140625" style="3" customWidth="1"/>
    <col min="89" max="89" width="0.42578125" style="3" customWidth="1"/>
    <col min="90" max="92" width="3.140625" style="3" customWidth="1"/>
    <col min="93" max="93" width="0.42578125" style="3" customWidth="1"/>
    <col min="94" max="96" width="3.140625" style="3" customWidth="1"/>
    <col min="97" max="97" width="1.7109375" style="3" customWidth="1"/>
    <col min="98" max="98" width="0.9921875" style="3" customWidth="1"/>
    <col min="99" max="99" width="1.7109375" style="3" customWidth="1"/>
    <col min="100" max="16384" width="9.140625" style="3" customWidth="1"/>
  </cols>
  <sheetData>
    <row r="1" spans="1:103" ht="13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M1" s="47"/>
      <c r="BQ1" s="47"/>
      <c r="BR1" s="152"/>
      <c r="BS1" s="152"/>
      <c r="BT1" s="152"/>
      <c r="BU1" s="152"/>
      <c r="BV1" s="152"/>
      <c r="BW1" s="152"/>
      <c r="BX1" s="152"/>
      <c r="BY1" s="47"/>
      <c r="CC1" s="47"/>
      <c r="CG1" s="47"/>
      <c r="CK1" s="47"/>
      <c r="CO1" s="47"/>
      <c r="CS1" s="173"/>
      <c r="CT1" s="173"/>
      <c r="CU1" s="173"/>
      <c r="CV1" s="173"/>
      <c r="CW1" s="173"/>
      <c r="CX1" s="173"/>
      <c r="CY1" s="173"/>
    </row>
    <row r="2" spans="1:103" ht="13.5" customHeight="1">
      <c r="A2" s="47"/>
      <c r="B2" s="105"/>
      <c r="C2" s="105"/>
      <c r="D2" s="105"/>
      <c r="E2" s="105"/>
      <c r="F2" s="105"/>
      <c r="G2" s="105"/>
      <c r="H2" s="57" t="s">
        <v>93</v>
      </c>
      <c r="I2" s="105"/>
      <c r="J2" s="122" t="str">
        <f>Fixtures!C3</f>
        <v>Highgate</v>
      </c>
      <c r="K2" s="186"/>
      <c r="L2" s="187"/>
      <c r="M2" s="105"/>
      <c r="N2" s="188" t="str">
        <f>Fixtures!C4</f>
        <v>Harrow St. Mary's</v>
      </c>
      <c r="O2" s="189"/>
      <c r="P2" s="190"/>
      <c r="Q2" s="105"/>
      <c r="R2" s="122" t="str">
        <f>Fixtures!C5</f>
        <v>Hampton Wick</v>
      </c>
      <c r="S2" s="186"/>
      <c r="T2" s="187"/>
      <c r="U2" s="105"/>
      <c r="V2" s="188" t="str">
        <f>Fixtures!C6</f>
        <v>Northwood</v>
      </c>
      <c r="W2" s="189"/>
      <c r="X2" s="190"/>
      <c r="Y2" s="105"/>
      <c r="Z2" s="188" t="str">
        <f>Fixtures!C7</f>
        <v>Kew</v>
      </c>
      <c r="AA2" s="189"/>
      <c r="AB2" s="190"/>
      <c r="AC2" s="105"/>
      <c r="AD2" s="188" t="str">
        <f>Fixtures!C8</f>
        <v>Ealing Three Bridges</v>
      </c>
      <c r="AE2" s="189"/>
      <c r="AF2" s="190"/>
      <c r="AG2" s="105"/>
      <c r="AH2" s="188" t="str">
        <f>Fixtures!C9</f>
        <v>Hampstead</v>
      </c>
      <c r="AI2" s="189"/>
      <c r="AJ2" s="190"/>
      <c r="AK2" s="105"/>
      <c r="AL2" s="188" t="str">
        <f>Fixtures!C10</f>
        <v>Harrow Weald</v>
      </c>
      <c r="AM2" s="189"/>
      <c r="AN2" s="190"/>
      <c r="AO2" s="105"/>
      <c r="AP2" s="188" t="str">
        <f>Fixtures!C11</f>
        <v>British Airways</v>
      </c>
      <c r="AQ2" s="189"/>
      <c r="AR2" s="190"/>
      <c r="AS2" s="105"/>
      <c r="AT2" s="188" t="str">
        <f>Fixtures!C12</f>
        <v>Acton</v>
      </c>
      <c r="AU2" s="189"/>
      <c r="AV2" s="190"/>
      <c r="AW2" s="105"/>
      <c r="AX2" s="188" t="str">
        <f>Fixtures!C13</f>
        <v>Barnes</v>
      </c>
      <c r="AY2" s="189"/>
      <c r="AZ2" s="190"/>
      <c r="BA2" s="105"/>
      <c r="BB2" s="188" t="str">
        <f>Fixtures!C14</f>
        <v>Teddington</v>
      </c>
      <c r="BC2" s="189"/>
      <c r="BD2" s="190"/>
      <c r="BE2" s="105"/>
      <c r="BF2" s="188" t="str">
        <f>Fixtures!C15</f>
        <v>Amersham</v>
      </c>
      <c r="BG2" s="189"/>
      <c r="BH2" s="190"/>
      <c r="BI2" s="105"/>
      <c r="BJ2" s="122" t="str">
        <f>Fixtures!C16</f>
        <v>Langleybury</v>
      </c>
      <c r="BK2" s="186"/>
      <c r="BL2" s="187"/>
      <c r="BM2" s="105"/>
      <c r="BN2" s="188" t="str">
        <f>Fixtures!C17</f>
        <v>Wembley</v>
      </c>
      <c r="BO2" s="189"/>
      <c r="BP2" s="190"/>
      <c r="BQ2" s="105"/>
      <c r="BR2" s="188" t="str">
        <f>Fixtures!C18</f>
        <v>Hornsey</v>
      </c>
      <c r="BS2" s="189"/>
      <c r="BT2" s="190"/>
      <c r="BU2" s="105"/>
      <c r="BV2" s="188" t="str">
        <f>Fixtures!C19</f>
        <v>Nine Bar         (ISIS Trophy) </v>
      </c>
      <c r="BW2" s="189"/>
      <c r="BX2" s="190"/>
      <c r="BY2" s="105" t="s">
        <v>95</v>
      </c>
      <c r="BZ2" s="188" t="str">
        <f>Fixtures!C20</f>
        <v>Nine Bar         (ISIS Trophy)</v>
      </c>
      <c r="CA2" s="189"/>
      <c r="CB2" s="190"/>
      <c r="CC2" s="105" t="s">
        <v>95</v>
      </c>
      <c r="CD2" s="188" t="str">
        <f>Fixtures!C21</f>
        <v>Nevill Holt    (ISIS Trophy) Final</v>
      </c>
      <c r="CE2" s="189"/>
      <c r="CF2" s="190"/>
      <c r="CG2" s="105" t="s">
        <v>95</v>
      </c>
      <c r="CH2" s="188" t="str">
        <f>Fixtures!C22</f>
        <v>Shepperton</v>
      </c>
      <c r="CI2" s="189"/>
      <c r="CJ2" s="190"/>
      <c r="CK2" s="90" t="s">
        <v>95</v>
      </c>
      <c r="CL2" s="188" t="str">
        <f>Fixtures!C23</f>
        <v>Hillingdon Manor</v>
      </c>
      <c r="CM2" s="189"/>
      <c r="CN2" s="190"/>
      <c r="CO2" s="90" t="s">
        <v>95</v>
      </c>
      <c r="CP2" s="191"/>
      <c r="CQ2" s="192"/>
      <c r="CR2" s="192"/>
      <c r="CS2" s="193"/>
      <c r="CT2" s="106"/>
      <c r="CU2" s="106"/>
      <c r="CV2" s="106"/>
      <c r="CW2" s="106"/>
      <c r="CX2" s="106"/>
      <c r="CY2" s="173"/>
    </row>
    <row r="3" spans="1:103" ht="13.5" customHeight="1">
      <c r="A3" s="47"/>
      <c r="B3" s="60" t="s">
        <v>193</v>
      </c>
      <c r="C3" s="186"/>
      <c r="D3" s="174" t="s">
        <v>194</v>
      </c>
      <c r="E3" s="174" t="s">
        <v>195</v>
      </c>
      <c r="F3" s="174" t="s">
        <v>196</v>
      </c>
      <c r="G3" s="106"/>
      <c r="H3" s="65" t="s">
        <v>104</v>
      </c>
      <c r="I3" s="105"/>
      <c r="J3" s="174" t="s">
        <v>194</v>
      </c>
      <c r="K3" s="174" t="s">
        <v>195</v>
      </c>
      <c r="L3" s="174" t="s">
        <v>196</v>
      </c>
      <c r="M3" s="105"/>
      <c r="N3" s="174" t="s">
        <v>194</v>
      </c>
      <c r="O3" s="174" t="s">
        <v>195</v>
      </c>
      <c r="P3" s="174" t="s">
        <v>196</v>
      </c>
      <c r="Q3" s="105"/>
      <c r="R3" s="174" t="s">
        <v>194</v>
      </c>
      <c r="S3" s="174" t="s">
        <v>195</v>
      </c>
      <c r="T3" s="174" t="s">
        <v>196</v>
      </c>
      <c r="U3" s="105"/>
      <c r="V3" s="174" t="s">
        <v>194</v>
      </c>
      <c r="W3" s="174" t="s">
        <v>195</v>
      </c>
      <c r="X3" s="174" t="s">
        <v>196</v>
      </c>
      <c r="Y3" s="105"/>
      <c r="Z3" s="174" t="s">
        <v>194</v>
      </c>
      <c r="AA3" s="174" t="s">
        <v>195</v>
      </c>
      <c r="AB3" s="174" t="s">
        <v>196</v>
      </c>
      <c r="AC3" s="105"/>
      <c r="AD3" s="174" t="s">
        <v>194</v>
      </c>
      <c r="AE3" s="174" t="s">
        <v>195</v>
      </c>
      <c r="AF3" s="174" t="s">
        <v>196</v>
      </c>
      <c r="AG3" s="105"/>
      <c r="AH3" s="174" t="s">
        <v>194</v>
      </c>
      <c r="AI3" s="174" t="s">
        <v>195</v>
      </c>
      <c r="AJ3" s="174" t="s">
        <v>196</v>
      </c>
      <c r="AK3" s="105"/>
      <c r="AL3" s="174" t="s">
        <v>194</v>
      </c>
      <c r="AM3" s="174" t="s">
        <v>195</v>
      </c>
      <c r="AN3" s="174" t="s">
        <v>196</v>
      </c>
      <c r="AO3" s="105"/>
      <c r="AP3" s="174" t="s">
        <v>194</v>
      </c>
      <c r="AQ3" s="174" t="s">
        <v>195</v>
      </c>
      <c r="AR3" s="174" t="s">
        <v>196</v>
      </c>
      <c r="AS3" s="105"/>
      <c r="AT3" s="174" t="s">
        <v>194</v>
      </c>
      <c r="AU3" s="174" t="s">
        <v>195</v>
      </c>
      <c r="AV3" s="174" t="s">
        <v>196</v>
      </c>
      <c r="AW3" s="105"/>
      <c r="AX3" s="174" t="s">
        <v>194</v>
      </c>
      <c r="AY3" s="174" t="s">
        <v>195</v>
      </c>
      <c r="AZ3" s="174" t="s">
        <v>196</v>
      </c>
      <c r="BA3" s="105"/>
      <c r="BB3" s="174" t="s">
        <v>194</v>
      </c>
      <c r="BC3" s="174" t="s">
        <v>195</v>
      </c>
      <c r="BD3" s="174" t="s">
        <v>196</v>
      </c>
      <c r="BE3" s="105"/>
      <c r="BF3" s="174" t="s">
        <v>194</v>
      </c>
      <c r="BG3" s="174" t="s">
        <v>195</v>
      </c>
      <c r="BH3" s="174" t="s">
        <v>196</v>
      </c>
      <c r="BI3" s="105"/>
      <c r="BJ3" s="174" t="s">
        <v>194</v>
      </c>
      <c r="BK3" s="174" t="s">
        <v>195</v>
      </c>
      <c r="BL3" s="174" t="s">
        <v>196</v>
      </c>
      <c r="BM3" s="105"/>
      <c r="BN3" s="174" t="s">
        <v>194</v>
      </c>
      <c r="BO3" s="174" t="s">
        <v>195</v>
      </c>
      <c r="BP3" s="174" t="s">
        <v>196</v>
      </c>
      <c r="BQ3" s="105"/>
      <c r="BR3" s="174" t="s">
        <v>194</v>
      </c>
      <c r="BS3" s="174" t="s">
        <v>195</v>
      </c>
      <c r="BT3" s="174" t="s">
        <v>196</v>
      </c>
      <c r="BU3" s="105"/>
      <c r="BV3" s="174" t="s">
        <v>194</v>
      </c>
      <c r="BW3" s="174" t="s">
        <v>195</v>
      </c>
      <c r="BX3" s="174" t="s">
        <v>196</v>
      </c>
      <c r="BY3" s="105"/>
      <c r="BZ3" s="174" t="s">
        <v>194</v>
      </c>
      <c r="CA3" s="174" t="s">
        <v>195</v>
      </c>
      <c r="CB3" s="174" t="s">
        <v>196</v>
      </c>
      <c r="CC3" s="105"/>
      <c r="CD3" s="174" t="s">
        <v>194</v>
      </c>
      <c r="CE3" s="174" t="s">
        <v>195</v>
      </c>
      <c r="CF3" s="174" t="s">
        <v>196</v>
      </c>
      <c r="CG3" s="105"/>
      <c r="CH3" s="174" t="s">
        <v>194</v>
      </c>
      <c r="CI3" s="174" t="s">
        <v>195</v>
      </c>
      <c r="CJ3" s="174" t="s">
        <v>196</v>
      </c>
      <c r="CK3" s="90"/>
      <c r="CL3" s="174" t="s">
        <v>194</v>
      </c>
      <c r="CM3" s="174" t="s">
        <v>195</v>
      </c>
      <c r="CN3" s="174" t="s">
        <v>196</v>
      </c>
      <c r="CO3" s="90"/>
      <c r="CP3" s="194"/>
      <c r="CQ3" s="194"/>
      <c r="CR3" s="194"/>
      <c r="CS3" s="193"/>
      <c r="CT3" s="106"/>
      <c r="CU3" s="106"/>
      <c r="CV3" s="106"/>
      <c r="CW3" s="106"/>
      <c r="CX3" s="106"/>
      <c r="CY3" s="173"/>
    </row>
    <row r="4" spans="1:104" ht="13.5" customHeight="1">
      <c r="A4" s="47"/>
      <c r="B4" s="273" t="s">
        <v>197</v>
      </c>
      <c r="C4" s="268" t="s">
        <v>119</v>
      </c>
      <c r="D4" s="142">
        <f aca="true" t="shared" si="0" ref="D4:D16">IF(SUM(J4,N4,R4,V4,Z4,AD4,AH4,AL4,AP4,AT4,AX4,BB4,BF4,BJ4,BN4,BR4,BV4,BZ4,CD4,CH4,CL4,CP4)&lt;1,"",SUM(J4,N4,R4,V4,Z4,AD4,AH4,AL4,AP4,AT4,AX4,BB4,BF4,BJ4,BN4,BR4,BV4,BZ4,CD4,CH4,CL4,CP4))</f>
        <v>21</v>
      </c>
      <c r="E4" s="142">
        <f aca="true" t="shared" si="1" ref="E4:E16">IF(SUM(K4,O4,S4,W4,AA4,AE4,AI4,AM4,AQ4,AU4,AY4,BC4,BG4,BK4,BO4,BS4,BW4,CA4,CE4,CI4,CM4,CQ4)&lt;1,"",SUM(K4,O4,S4,W4,AA4,AE4,AI4,AM4,AQ4,AU4,AY4,BC4,BG4,BK4,BO4,BS4,BW4,CA4,CE4,CI4,CM4,CQ4))</f>
        <v>8</v>
      </c>
      <c r="F4" s="142">
        <f aca="true" t="shared" si="2" ref="F4:F16">IF(SUM(L4,P4,T4,X4,AB4,AF4,AJ4,AN4,AR4,AV4,AZ4,BD4,BH4,BL4,BP4,BT4,BX4,CB4,CF4,CJ4,CN4,CR4)&lt;0.5,"",SUM(L4,P4,T4,X4,AB4,AF4,AJ4,AN4,AR4,AV4,AZ4,BD4,BH4,BL4,BP4,BT4,BX4,CB4,CF4,CJ4,CN4,CR4))</f>
      </c>
      <c r="H4" s="175">
        <f>D4*8+E4*12</f>
        <v>264</v>
      </c>
      <c r="I4" s="94"/>
      <c r="J4" s="176">
        <v>1</v>
      </c>
      <c r="K4" s="176">
        <v>1</v>
      </c>
      <c r="L4" s="177"/>
      <c r="M4" s="178"/>
      <c r="N4" s="176">
        <v>1</v>
      </c>
      <c r="O4" s="176">
        <v>1</v>
      </c>
      <c r="P4" s="176"/>
      <c r="Q4" s="178"/>
      <c r="R4" s="176"/>
      <c r="S4" s="176">
        <v>1</v>
      </c>
      <c r="T4" s="176"/>
      <c r="U4" s="178"/>
      <c r="V4" s="176">
        <v>2</v>
      </c>
      <c r="W4" s="176"/>
      <c r="X4" s="176"/>
      <c r="Y4" s="178"/>
      <c r="Z4" s="176">
        <v>1</v>
      </c>
      <c r="AA4" s="176"/>
      <c r="AB4" s="176"/>
      <c r="AC4" s="178"/>
      <c r="AD4" s="176">
        <v>1</v>
      </c>
      <c r="AE4" s="176">
        <v>1</v>
      </c>
      <c r="AF4" s="176"/>
      <c r="AG4" s="176"/>
      <c r="AH4" s="176">
        <v>2</v>
      </c>
      <c r="AI4" s="176"/>
      <c r="AJ4" s="176"/>
      <c r="AK4" s="178"/>
      <c r="AL4" s="176">
        <v>2</v>
      </c>
      <c r="AM4" s="176">
        <v>1</v>
      </c>
      <c r="AN4" s="176"/>
      <c r="AO4" s="178"/>
      <c r="AP4" s="176">
        <v>2</v>
      </c>
      <c r="AQ4" s="176"/>
      <c r="AR4" s="176"/>
      <c r="AS4" s="178"/>
      <c r="AT4" s="176">
        <v>1</v>
      </c>
      <c r="AU4" s="176">
        <v>1</v>
      </c>
      <c r="AV4" s="176"/>
      <c r="AW4" s="178"/>
      <c r="AX4" s="176"/>
      <c r="AY4" s="176">
        <v>1</v>
      </c>
      <c r="AZ4" s="176"/>
      <c r="BA4" s="178"/>
      <c r="BB4" s="176">
        <v>1</v>
      </c>
      <c r="BC4" s="176">
        <v>1</v>
      </c>
      <c r="BD4" s="176"/>
      <c r="BE4" s="178"/>
      <c r="BF4" s="176">
        <v>1</v>
      </c>
      <c r="BG4" s="176"/>
      <c r="BH4" s="176"/>
      <c r="BI4" s="178"/>
      <c r="BJ4" s="176"/>
      <c r="BK4" s="176"/>
      <c r="BL4" s="176"/>
      <c r="BM4" s="178"/>
      <c r="BN4" s="176">
        <v>2</v>
      </c>
      <c r="BO4" s="176"/>
      <c r="BP4" s="176"/>
      <c r="BQ4" s="178"/>
      <c r="BR4" s="176">
        <v>2</v>
      </c>
      <c r="BS4" s="176"/>
      <c r="BT4" s="176"/>
      <c r="BU4" s="178"/>
      <c r="BV4" s="176"/>
      <c r="BW4" s="176"/>
      <c r="BX4" s="176"/>
      <c r="BY4" s="178"/>
      <c r="BZ4" s="176"/>
      <c r="CA4" s="176"/>
      <c r="CB4" s="176"/>
      <c r="CC4" s="178"/>
      <c r="CD4" s="176"/>
      <c r="CE4" s="176"/>
      <c r="CF4" s="176"/>
      <c r="CG4" s="178"/>
      <c r="CH4" s="176"/>
      <c r="CI4" s="176"/>
      <c r="CJ4" s="176"/>
      <c r="CK4" s="90"/>
      <c r="CL4" s="176">
        <v>2</v>
      </c>
      <c r="CM4" s="176"/>
      <c r="CN4" s="176"/>
      <c r="CO4" s="90"/>
      <c r="CP4" s="152"/>
      <c r="CQ4" s="152"/>
      <c r="CR4" s="152"/>
      <c r="CS4" s="179"/>
      <c r="CT4" s="179"/>
      <c r="CU4" s="179"/>
      <c r="CV4" s="179"/>
      <c r="CW4" s="106"/>
      <c r="CX4" s="106"/>
      <c r="CY4" s="106"/>
      <c r="CZ4" s="106"/>
    </row>
    <row r="5" spans="1:104" ht="13.5" customHeight="1">
      <c r="A5" s="47"/>
      <c r="B5" s="167" t="s">
        <v>115</v>
      </c>
      <c r="C5" s="268" t="s">
        <v>116</v>
      </c>
      <c r="D5" s="142">
        <f t="shared" si="0"/>
        <v>10</v>
      </c>
      <c r="E5" s="142">
        <f t="shared" si="1"/>
      </c>
      <c r="F5" s="142">
        <f t="shared" si="2"/>
        <v>2.5</v>
      </c>
      <c r="H5" s="175">
        <f>D5*8+F5*8</f>
        <v>100</v>
      </c>
      <c r="I5" s="94"/>
      <c r="J5" s="142">
        <v>1</v>
      </c>
      <c r="K5" s="142"/>
      <c r="L5" s="142"/>
      <c r="M5" s="178"/>
      <c r="N5" s="142"/>
      <c r="O5" s="142"/>
      <c r="P5" s="142"/>
      <c r="Q5" s="178"/>
      <c r="R5" s="142"/>
      <c r="S5" s="142"/>
      <c r="T5" s="142">
        <v>1</v>
      </c>
      <c r="U5" s="178"/>
      <c r="V5" s="142"/>
      <c r="W5" s="142"/>
      <c r="X5" s="142"/>
      <c r="Y5" s="178"/>
      <c r="Z5" s="142"/>
      <c r="AA5" s="142"/>
      <c r="AB5" s="142"/>
      <c r="AC5" s="178"/>
      <c r="AD5" s="142">
        <v>3</v>
      </c>
      <c r="AE5" s="142"/>
      <c r="AF5" s="142"/>
      <c r="AG5" s="142"/>
      <c r="AH5" s="142"/>
      <c r="AI5" s="142"/>
      <c r="AJ5" s="142"/>
      <c r="AK5" s="178"/>
      <c r="AL5" s="142">
        <v>2</v>
      </c>
      <c r="AM5" s="142"/>
      <c r="AN5" s="142"/>
      <c r="AO5" s="178"/>
      <c r="AP5" s="142"/>
      <c r="AQ5" s="142"/>
      <c r="AR5" s="142"/>
      <c r="AS5" s="178"/>
      <c r="AT5" s="142">
        <v>1</v>
      </c>
      <c r="AU5" s="142"/>
      <c r="AV5" s="142"/>
      <c r="AW5" s="178"/>
      <c r="AX5" s="142">
        <v>1</v>
      </c>
      <c r="AY5" s="142"/>
      <c r="AZ5" s="142"/>
      <c r="BA5" s="178"/>
      <c r="BB5" s="142"/>
      <c r="BC5" s="142"/>
      <c r="BD5" s="142">
        <v>1</v>
      </c>
      <c r="BE5" s="178"/>
      <c r="BF5" s="142"/>
      <c r="BG5" s="142"/>
      <c r="BH5" s="142"/>
      <c r="BI5" s="178"/>
      <c r="BJ5" s="142">
        <v>1</v>
      </c>
      <c r="BK5" s="142"/>
      <c r="BL5" s="76">
        <v>0.5</v>
      </c>
      <c r="BM5" s="178"/>
      <c r="BN5" s="142"/>
      <c r="BO5" s="142"/>
      <c r="BP5" s="142"/>
      <c r="BQ5" s="178"/>
      <c r="BR5" s="142"/>
      <c r="BS5" s="142"/>
      <c r="BT5" s="142"/>
      <c r="BU5" s="178"/>
      <c r="BV5" s="142"/>
      <c r="BW5" s="142"/>
      <c r="BX5" s="142"/>
      <c r="BY5" s="178"/>
      <c r="BZ5" s="142"/>
      <c r="CA5" s="142"/>
      <c r="CB5" s="142"/>
      <c r="CC5" s="178"/>
      <c r="CD5" s="142"/>
      <c r="CE5" s="142"/>
      <c r="CF5" s="142"/>
      <c r="CG5" s="178"/>
      <c r="CH5" s="142">
        <v>1</v>
      </c>
      <c r="CI5" s="142"/>
      <c r="CJ5" s="142"/>
      <c r="CK5" s="90"/>
      <c r="CL5" s="142"/>
      <c r="CM5" s="142"/>
      <c r="CN5" s="142"/>
      <c r="CO5" s="90"/>
      <c r="CP5" s="152"/>
      <c r="CQ5" s="152"/>
      <c r="CR5" s="152"/>
      <c r="CS5" s="179"/>
      <c r="CT5" s="179"/>
      <c r="CU5" s="179"/>
      <c r="CV5" s="179"/>
      <c r="CW5" s="106"/>
      <c r="CX5" s="106"/>
      <c r="CY5" s="106"/>
      <c r="CZ5" s="106"/>
    </row>
    <row r="6" spans="1:104" ht="13.5" customHeight="1">
      <c r="A6" s="47"/>
      <c r="B6" s="167" t="s">
        <v>290</v>
      </c>
      <c r="C6" s="153" t="s">
        <v>116</v>
      </c>
      <c r="D6" s="142">
        <f t="shared" si="0"/>
        <v>6</v>
      </c>
      <c r="E6" s="142">
        <f t="shared" si="1"/>
      </c>
      <c r="F6" s="142">
        <f t="shared" si="2"/>
        <v>5.5</v>
      </c>
      <c r="H6" s="175">
        <f>D6*8+F6*8</f>
        <v>92</v>
      </c>
      <c r="I6" s="94"/>
      <c r="J6" s="142"/>
      <c r="K6" s="142"/>
      <c r="L6" s="142"/>
      <c r="M6" s="178"/>
      <c r="N6" s="142"/>
      <c r="O6" s="142"/>
      <c r="P6" s="142"/>
      <c r="Q6" s="178"/>
      <c r="R6" s="142"/>
      <c r="S6" s="142"/>
      <c r="T6" s="142"/>
      <c r="U6" s="178"/>
      <c r="V6" s="142"/>
      <c r="W6" s="142"/>
      <c r="X6" s="142"/>
      <c r="Y6" s="178"/>
      <c r="Z6" s="142"/>
      <c r="AA6" s="142"/>
      <c r="AB6" s="142"/>
      <c r="AC6" s="178"/>
      <c r="AD6" s="142"/>
      <c r="AE6" s="142"/>
      <c r="AF6" s="142"/>
      <c r="AG6" s="142"/>
      <c r="AH6" s="142"/>
      <c r="AI6" s="142"/>
      <c r="AJ6" s="142"/>
      <c r="AK6" s="178"/>
      <c r="AL6" s="142"/>
      <c r="AM6" s="142"/>
      <c r="AN6" s="142"/>
      <c r="AO6" s="178"/>
      <c r="AP6" s="142">
        <v>1</v>
      </c>
      <c r="AQ6" s="142">
        <f>IF(SUM(AW6,BA6,BE6,BI6,BM6,BQ6,BU6,BY6,CC6,CG6,CK6,CO6,CS6,CW6,DA6,DE6,DI6,DM6,DQ6,DU6,DY6,EC6)&lt;1,"",SUM(AW6,BA6,BE6,BI6,BM6,BQ6,BU6,BY6,CC6,CG6,CK6,CO6,CS6,CW6,DA6,DE6,DI6,DM6,DQ6,DU6,DY6,EC6))</f>
      </c>
      <c r="AR6" s="76">
        <f>IF(SUM(AX6,BB6,BF6,BJ6,BN6,BR6,BV6,BZ6,CD6,CH6,CL6,CP6,CT6,CX6,DB6,DF6,DJ6,DN6,DR6,DV6,DZ6,ED6)&lt;0.5,"",SUM(AX6,BB6,BF6,BJ6,BN6,BR6,BV6,BZ6,CD6,CH6,CL6,CP6,CT6,CX6,DB6,DF6,DJ6,DN6,DR6,DV6,DZ6,ED6))</f>
        <v>5</v>
      </c>
      <c r="AS6" s="178"/>
      <c r="AT6" s="142"/>
      <c r="AU6" s="142"/>
      <c r="AV6" s="76"/>
      <c r="AW6" s="178"/>
      <c r="AX6" s="142"/>
      <c r="AY6" s="142"/>
      <c r="AZ6" s="142"/>
      <c r="BA6" s="178"/>
      <c r="BB6" s="142"/>
      <c r="BC6" s="142"/>
      <c r="BD6" s="142"/>
      <c r="BE6" s="178"/>
      <c r="BF6" s="142"/>
      <c r="BG6" s="142"/>
      <c r="BH6" s="142"/>
      <c r="BI6" s="178"/>
      <c r="BJ6" s="142">
        <v>1</v>
      </c>
      <c r="BK6" s="142"/>
      <c r="BL6" s="76">
        <v>0.5</v>
      </c>
      <c r="BM6" s="178"/>
      <c r="BN6" s="142"/>
      <c r="BO6" s="142"/>
      <c r="BP6" s="142"/>
      <c r="BQ6" s="178"/>
      <c r="BR6" s="142"/>
      <c r="BS6" s="142"/>
      <c r="BT6" s="142"/>
      <c r="BU6" s="178"/>
      <c r="BV6" s="142">
        <v>2</v>
      </c>
      <c r="BW6" s="142"/>
      <c r="BX6" s="142"/>
      <c r="BY6" s="178"/>
      <c r="BZ6" s="142"/>
      <c r="CA6" s="142"/>
      <c r="CB6" s="142"/>
      <c r="CC6" s="178"/>
      <c r="CD6" s="142"/>
      <c r="CE6" s="142"/>
      <c r="CF6" s="142"/>
      <c r="CG6" s="178"/>
      <c r="CH6" s="142"/>
      <c r="CI6" s="142"/>
      <c r="CJ6" s="142"/>
      <c r="CK6" s="90"/>
      <c r="CL6" s="142">
        <v>2</v>
      </c>
      <c r="CM6" s="142"/>
      <c r="CN6" s="142"/>
      <c r="CO6" s="90"/>
      <c r="CP6" s="152"/>
      <c r="CQ6" s="152"/>
      <c r="CR6" s="152"/>
      <c r="CS6" s="179"/>
      <c r="CT6" s="179"/>
      <c r="CU6" s="179"/>
      <c r="CV6" s="179"/>
      <c r="CW6" s="106"/>
      <c r="CX6" s="106"/>
      <c r="CY6" s="106"/>
      <c r="CZ6" s="106"/>
    </row>
    <row r="7" spans="1:104" ht="13.5" customHeight="1">
      <c r="A7" s="47"/>
      <c r="B7" s="167" t="s">
        <v>111</v>
      </c>
      <c r="C7" s="153" t="s">
        <v>110</v>
      </c>
      <c r="D7" s="142">
        <f t="shared" si="0"/>
        <v>8</v>
      </c>
      <c r="E7" s="142">
        <f t="shared" si="1"/>
      </c>
      <c r="F7" s="142">
        <f t="shared" si="2"/>
        <v>3</v>
      </c>
      <c r="H7" s="175">
        <f>D7*8+F7*8</f>
        <v>88</v>
      </c>
      <c r="I7" s="94"/>
      <c r="J7" s="142"/>
      <c r="K7" s="142"/>
      <c r="L7" s="142"/>
      <c r="M7" s="178"/>
      <c r="N7" s="142">
        <v>1</v>
      </c>
      <c r="O7" s="142"/>
      <c r="P7" s="142"/>
      <c r="Q7" s="178"/>
      <c r="R7" s="142"/>
      <c r="S7" s="142"/>
      <c r="T7" s="142"/>
      <c r="U7" s="178"/>
      <c r="V7" s="142"/>
      <c r="W7" s="142"/>
      <c r="X7" s="142"/>
      <c r="Y7" s="178"/>
      <c r="Z7" s="142">
        <v>1</v>
      </c>
      <c r="AA7" s="142"/>
      <c r="AB7" s="142"/>
      <c r="AC7" s="178"/>
      <c r="AD7" s="142"/>
      <c r="AE7" s="142"/>
      <c r="AF7" s="142"/>
      <c r="AG7" s="142"/>
      <c r="AH7" s="142"/>
      <c r="AI7" s="142"/>
      <c r="AJ7" s="142"/>
      <c r="AK7" s="178"/>
      <c r="AL7" s="142"/>
      <c r="AM7" s="142"/>
      <c r="AN7" s="142"/>
      <c r="AO7" s="178"/>
      <c r="AP7" s="142"/>
      <c r="AQ7" s="142"/>
      <c r="AR7" s="142"/>
      <c r="AS7" s="178"/>
      <c r="AT7" s="142"/>
      <c r="AU7" s="142"/>
      <c r="AV7" s="142"/>
      <c r="AW7" s="178"/>
      <c r="AX7" s="142">
        <v>1</v>
      </c>
      <c r="AY7" s="142"/>
      <c r="AZ7" s="142"/>
      <c r="BA7" s="178"/>
      <c r="BB7" s="142">
        <v>1</v>
      </c>
      <c r="BC7" s="142"/>
      <c r="BD7" s="142"/>
      <c r="BE7" s="178"/>
      <c r="BF7" s="142">
        <v>1</v>
      </c>
      <c r="BG7" s="142"/>
      <c r="BH7" s="142"/>
      <c r="BI7" s="178"/>
      <c r="BJ7" s="142"/>
      <c r="BK7" s="142"/>
      <c r="BL7" s="142"/>
      <c r="BM7" s="178"/>
      <c r="BN7" s="142"/>
      <c r="BO7" s="142"/>
      <c r="BP7" s="142"/>
      <c r="BQ7" s="178"/>
      <c r="BR7" s="142"/>
      <c r="BS7" s="142"/>
      <c r="BT7" s="142"/>
      <c r="BU7" s="178"/>
      <c r="BV7" s="142"/>
      <c r="BW7" s="142"/>
      <c r="BX7" s="142"/>
      <c r="BY7" s="178"/>
      <c r="BZ7" s="142">
        <v>1</v>
      </c>
      <c r="CA7" s="142"/>
      <c r="CB7" s="142"/>
      <c r="CC7" s="178"/>
      <c r="CD7" s="142">
        <v>1</v>
      </c>
      <c r="CE7" s="142"/>
      <c r="CF7" s="142">
        <v>2</v>
      </c>
      <c r="CG7" s="178"/>
      <c r="CH7" s="142">
        <v>1</v>
      </c>
      <c r="CI7" s="142"/>
      <c r="CJ7" s="142">
        <v>1</v>
      </c>
      <c r="CK7" s="90"/>
      <c r="CL7" s="142"/>
      <c r="CM7" s="142"/>
      <c r="CN7" s="142"/>
      <c r="CO7" s="90"/>
      <c r="CP7" s="152"/>
      <c r="CQ7" s="152"/>
      <c r="CR7" s="152"/>
      <c r="CS7" s="179"/>
      <c r="CT7" s="179"/>
      <c r="CU7" s="179"/>
      <c r="CV7" s="179"/>
      <c r="CW7" s="106"/>
      <c r="CX7" s="106"/>
      <c r="CY7" s="106"/>
      <c r="CZ7" s="106"/>
    </row>
    <row r="8" spans="1:104" ht="13.5" customHeight="1">
      <c r="A8" s="47"/>
      <c r="B8" s="167" t="s">
        <v>107</v>
      </c>
      <c r="C8" s="153" t="s">
        <v>108</v>
      </c>
      <c r="D8" s="142">
        <f t="shared" si="0"/>
        <v>9</v>
      </c>
      <c r="E8" s="142">
        <f t="shared" si="1"/>
      </c>
      <c r="F8" s="142">
        <f t="shared" si="2"/>
      </c>
      <c r="H8" s="175">
        <f>D8*8</f>
        <v>72</v>
      </c>
      <c r="I8" s="94"/>
      <c r="J8" s="142"/>
      <c r="K8" s="142"/>
      <c r="L8" s="142"/>
      <c r="M8" s="178"/>
      <c r="N8" s="142"/>
      <c r="O8" s="142"/>
      <c r="P8" s="142"/>
      <c r="Q8" s="178"/>
      <c r="R8" s="142"/>
      <c r="S8" s="142"/>
      <c r="T8" s="142"/>
      <c r="U8" s="178"/>
      <c r="V8" s="142">
        <v>1</v>
      </c>
      <c r="W8" s="142"/>
      <c r="X8" s="142"/>
      <c r="Y8" s="178"/>
      <c r="Z8" s="142"/>
      <c r="AA8" s="142"/>
      <c r="AB8" s="142"/>
      <c r="AC8" s="178"/>
      <c r="AD8" s="142"/>
      <c r="AE8" s="142"/>
      <c r="AF8" s="142"/>
      <c r="AG8" s="142"/>
      <c r="AH8" s="142"/>
      <c r="AI8" s="142"/>
      <c r="AJ8" s="142"/>
      <c r="AK8" s="178"/>
      <c r="AL8" s="142"/>
      <c r="AM8" s="142"/>
      <c r="AN8" s="142"/>
      <c r="AO8" s="178"/>
      <c r="AP8" s="142">
        <v>2</v>
      </c>
      <c r="AQ8" s="142"/>
      <c r="AR8" s="142"/>
      <c r="AS8" s="178"/>
      <c r="AT8" s="142">
        <v>1</v>
      </c>
      <c r="AU8" s="142"/>
      <c r="AV8" s="142"/>
      <c r="AW8" s="178"/>
      <c r="AX8" s="142">
        <v>1</v>
      </c>
      <c r="AY8" s="142"/>
      <c r="AZ8" s="142"/>
      <c r="BA8" s="178"/>
      <c r="BB8" s="142"/>
      <c r="BC8" s="142"/>
      <c r="BD8" s="142"/>
      <c r="BE8" s="178"/>
      <c r="BF8" s="142"/>
      <c r="BG8" s="142"/>
      <c r="BH8" s="142"/>
      <c r="BI8" s="178"/>
      <c r="BJ8" s="142">
        <v>1</v>
      </c>
      <c r="BK8" s="142"/>
      <c r="BL8" s="142"/>
      <c r="BM8" s="178"/>
      <c r="BN8" s="142"/>
      <c r="BO8" s="142"/>
      <c r="BP8" s="142"/>
      <c r="BQ8" s="178"/>
      <c r="BR8" s="142"/>
      <c r="BS8" s="142"/>
      <c r="BT8" s="142"/>
      <c r="BU8" s="178"/>
      <c r="BV8" s="142">
        <v>1</v>
      </c>
      <c r="BW8" s="142"/>
      <c r="BX8" s="142"/>
      <c r="BY8" s="178"/>
      <c r="BZ8" s="142"/>
      <c r="CA8" s="142"/>
      <c r="CB8" s="142"/>
      <c r="CC8" s="178"/>
      <c r="CD8" s="142">
        <v>2</v>
      </c>
      <c r="CE8" s="142"/>
      <c r="CF8" s="142"/>
      <c r="CG8" s="178"/>
      <c r="CH8" s="142"/>
      <c r="CI8" s="142"/>
      <c r="CJ8" s="142"/>
      <c r="CK8" s="90"/>
      <c r="CL8" s="142"/>
      <c r="CM8" s="142"/>
      <c r="CN8" s="142"/>
      <c r="CO8" s="90"/>
      <c r="CP8" s="152"/>
      <c r="CQ8" s="152"/>
      <c r="CR8" s="152"/>
      <c r="CS8" s="179"/>
      <c r="CT8" s="179"/>
      <c r="CU8" s="179"/>
      <c r="CV8" s="179"/>
      <c r="CW8" s="106"/>
      <c r="CX8" s="106"/>
      <c r="CY8" s="106"/>
      <c r="CZ8" s="106"/>
    </row>
    <row r="9" spans="1:104" ht="13.5" customHeight="1">
      <c r="A9" s="47"/>
      <c r="B9" s="167" t="s">
        <v>124</v>
      </c>
      <c r="C9" s="153" t="s">
        <v>125</v>
      </c>
      <c r="D9" s="142">
        <f t="shared" si="0"/>
        <v>5</v>
      </c>
      <c r="E9" s="142">
        <f t="shared" si="1"/>
      </c>
      <c r="F9" s="142">
        <f t="shared" si="2"/>
      </c>
      <c r="H9" s="175">
        <f>D9*8</f>
        <v>40</v>
      </c>
      <c r="I9" s="94"/>
      <c r="J9" s="142">
        <v>1</v>
      </c>
      <c r="K9" s="142"/>
      <c r="L9" s="142"/>
      <c r="M9" s="178"/>
      <c r="N9" s="142">
        <v>1</v>
      </c>
      <c r="O9" s="142"/>
      <c r="P9" s="142"/>
      <c r="Q9" s="178"/>
      <c r="R9" s="142"/>
      <c r="S9" s="142"/>
      <c r="T9" s="142"/>
      <c r="U9" s="178"/>
      <c r="V9" s="142"/>
      <c r="W9" s="142"/>
      <c r="X9" s="142"/>
      <c r="Y9" s="178"/>
      <c r="Z9" s="142"/>
      <c r="AA9" s="142"/>
      <c r="AB9" s="142"/>
      <c r="AC9" s="178"/>
      <c r="AD9" s="142"/>
      <c r="AE9" s="142"/>
      <c r="AF9" s="142"/>
      <c r="AG9" s="142"/>
      <c r="AH9" s="142">
        <v>1</v>
      </c>
      <c r="AI9" s="142"/>
      <c r="AJ9" s="142"/>
      <c r="AK9" s="178"/>
      <c r="AL9" s="142">
        <v>1</v>
      </c>
      <c r="AM9" s="142"/>
      <c r="AN9" s="142"/>
      <c r="AO9" s="178"/>
      <c r="AP9" s="142"/>
      <c r="AQ9" s="142"/>
      <c r="AR9" s="142"/>
      <c r="AS9" s="178"/>
      <c r="AT9" s="142"/>
      <c r="AU9" s="142"/>
      <c r="AV9" s="142"/>
      <c r="AW9" s="178"/>
      <c r="AX9" s="142"/>
      <c r="AY9" s="142"/>
      <c r="AZ9" s="142"/>
      <c r="BA9" s="178"/>
      <c r="BB9" s="142"/>
      <c r="BC9" s="142"/>
      <c r="BD9" s="142"/>
      <c r="BE9" s="178"/>
      <c r="BF9" s="142"/>
      <c r="BG9" s="142"/>
      <c r="BH9" s="142"/>
      <c r="BI9" s="178"/>
      <c r="BJ9" s="142"/>
      <c r="BK9" s="142"/>
      <c r="BL9" s="142"/>
      <c r="BM9" s="178"/>
      <c r="BN9" s="142"/>
      <c r="BO9" s="142"/>
      <c r="BP9" s="142"/>
      <c r="BQ9" s="178"/>
      <c r="BR9" s="142">
        <v>1</v>
      </c>
      <c r="BS9" s="142"/>
      <c r="BT9" s="142"/>
      <c r="BU9" s="178"/>
      <c r="BV9" s="142"/>
      <c r="BW9" s="142"/>
      <c r="BX9" s="142"/>
      <c r="BY9" s="178"/>
      <c r="BZ9" s="142"/>
      <c r="CA9" s="142"/>
      <c r="CB9" s="142"/>
      <c r="CC9" s="178"/>
      <c r="CD9" s="142"/>
      <c r="CE9" s="142"/>
      <c r="CF9" s="142"/>
      <c r="CG9" s="178"/>
      <c r="CH9" s="142"/>
      <c r="CI9" s="142"/>
      <c r="CJ9" s="142"/>
      <c r="CK9" s="90"/>
      <c r="CL9" s="142"/>
      <c r="CM9" s="142"/>
      <c r="CN9" s="142"/>
      <c r="CO9" s="90"/>
      <c r="CP9" s="152"/>
      <c r="CQ9" s="152"/>
      <c r="CR9" s="152"/>
      <c r="CS9" s="179"/>
      <c r="CT9" s="179"/>
      <c r="CU9" s="179"/>
      <c r="CV9" s="179"/>
      <c r="CW9" s="106"/>
      <c r="CX9" s="106"/>
      <c r="CY9" s="106"/>
      <c r="CZ9" s="106"/>
    </row>
    <row r="10" spans="1:104" ht="13.5" customHeight="1">
      <c r="A10" s="47"/>
      <c r="B10" s="167" t="s">
        <v>118</v>
      </c>
      <c r="C10" s="268" t="s">
        <v>119</v>
      </c>
      <c r="D10" s="142">
        <f t="shared" si="0"/>
        <v>4</v>
      </c>
      <c r="E10" s="142">
        <f t="shared" si="1"/>
      </c>
      <c r="F10" s="142">
        <f t="shared" si="2"/>
        <v>1</v>
      </c>
      <c r="H10" s="175">
        <f>D10*8+F10*8</f>
        <v>40</v>
      </c>
      <c r="I10" s="94"/>
      <c r="J10" s="142"/>
      <c r="K10" s="142"/>
      <c r="L10" s="142"/>
      <c r="M10" s="178"/>
      <c r="N10" s="142">
        <v>1</v>
      </c>
      <c r="O10" s="142"/>
      <c r="P10" s="142"/>
      <c r="Q10" s="178"/>
      <c r="R10" s="142">
        <v>1</v>
      </c>
      <c r="S10" s="142"/>
      <c r="T10" s="142"/>
      <c r="U10" s="178"/>
      <c r="V10" s="142"/>
      <c r="W10" s="142"/>
      <c r="X10" s="142"/>
      <c r="Y10" s="178"/>
      <c r="Z10" s="142"/>
      <c r="AA10" s="142"/>
      <c r="AB10" s="142"/>
      <c r="AC10" s="178"/>
      <c r="AD10" s="142"/>
      <c r="AE10" s="142"/>
      <c r="AF10" s="142"/>
      <c r="AG10" s="142"/>
      <c r="AH10" s="142">
        <v>1</v>
      </c>
      <c r="AI10" s="142"/>
      <c r="AJ10" s="142"/>
      <c r="AK10" s="178"/>
      <c r="AL10" s="142"/>
      <c r="AM10" s="142"/>
      <c r="AN10" s="142"/>
      <c r="AO10" s="178"/>
      <c r="AP10" s="142"/>
      <c r="AQ10" s="142"/>
      <c r="AR10" s="142"/>
      <c r="AS10" s="178"/>
      <c r="AT10" s="142"/>
      <c r="AU10" s="142"/>
      <c r="AV10" s="142"/>
      <c r="AW10" s="178"/>
      <c r="AX10" s="142"/>
      <c r="AY10" s="142"/>
      <c r="AZ10" s="142"/>
      <c r="BA10" s="178"/>
      <c r="BB10" s="142"/>
      <c r="BC10" s="142"/>
      <c r="BD10" s="142"/>
      <c r="BE10" s="178"/>
      <c r="BF10" s="142">
        <v>1</v>
      </c>
      <c r="BG10" s="142"/>
      <c r="BH10" s="142">
        <v>1</v>
      </c>
      <c r="BI10" s="178"/>
      <c r="BJ10" s="142"/>
      <c r="BK10" s="142"/>
      <c r="BL10" s="142"/>
      <c r="BM10" s="178"/>
      <c r="BN10" s="142"/>
      <c r="BO10" s="142"/>
      <c r="BP10" s="142"/>
      <c r="BQ10" s="178"/>
      <c r="BR10" s="142"/>
      <c r="BS10" s="142"/>
      <c r="BT10" s="142"/>
      <c r="BU10" s="178"/>
      <c r="BV10" s="142"/>
      <c r="BW10" s="142"/>
      <c r="BX10" s="142"/>
      <c r="BY10" s="178"/>
      <c r="BZ10" s="142"/>
      <c r="CA10" s="142"/>
      <c r="CB10" s="142"/>
      <c r="CC10" s="178"/>
      <c r="CD10" s="142"/>
      <c r="CE10" s="142"/>
      <c r="CF10" s="142"/>
      <c r="CG10" s="178"/>
      <c r="CH10" s="142"/>
      <c r="CI10" s="142"/>
      <c r="CJ10" s="142"/>
      <c r="CK10" s="90"/>
      <c r="CL10" s="142"/>
      <c r="CM10" s="142"/>
      <c r="CN10" s="142"/>
      <c r="CO10" s="90"/>
      <c r="CP10" s="152"/>
      <c r="CQ10" s="152"/>
      <c r="CR10" s="152"/>
      <c r="CS10" s="179"/>
      <c r="CT10" s="179"/>
      <c r="CU10" s="179"/>
      <c r="CV10" s="179"/>
      <c r="CW10" s="106"/>
      <c r="CX10" s="106"/>
      <c r="CY10" s="106"/>
      <c r="CZ10" s="106"/>
    </row>
    <row r="11" spans="1:104" ht="13.5" customHeight="1">
      <c r="A11" s="47"/>
      <c r="B11" s="167" t="s">
        <v>114</v>
      </c>
      <c r="C11" s="268" t="s">
        <v>110</v>
      </c>
      <c r="D11" s="142">
        <f t="shared" si="0"/>
        <v>5</v>
      </c>
      <c r="E11" s="142">
        <f t="shared" si="1"/>
      </c>
      <c r="F11" s="142">
        <f t="shared" si="2"/>
      </c>
      <c r="H11" s="175">
        <f aca="true" t="shared" si="3" ref="H11:H18">D11*8</f>
        <v>40</v>
      </c>
      <c r="I11" s="94"/>
      <c r="J11" s="142"/>
      <c r="K11" s="142"/>
      <c r="L11" s="142"/>
      <c r="M11" s="178"/>
      <c r="N11" s="142">
        <v>1</v>
      </c>
      <c r="O11" s="142"/>
      <c r="P11" s="142"/>
      <c r="Q11" s="178"/>
      <c r="R11" s="142"/>
      <c r="S11" s="142"/>
      <c r="T11" s="142"/>
      <c r="U11" s="178"/>
      <c r="V11" s="142"/>
      <c r="W11" s="142"/>
      <c r="X11" s="142"/>
      <c r="Y11" s="178"/>
      <c r="Z11" s="142"/>
      <c r="AA11" s="142"/>
      <c r="AB11" s="142"/>
      <c r="AC11" s="178"/>
      <c r="AD11" s="142">
        <v>1</v>
      </c>
      <c r="AE11" s="142"/>
      <c r="AF11" s="142"/>
      <c r="AG11" s="142"/>
      <c r="AH11" s="142"/>
      <c r="AI11" s="142"/>
      <c r="AJ11" s="142"/>
      <c r="AK11" s="178"/>
      <c r="AL11" s="142"/>
      <c r="AM11" s="142"/>
      <c r="AN11" s="142"/>
      <c r="AO11" s="178"/>
      <c r="AP11" s="142"/>
      <c r="AQ11" s="142"/>
      <c r="AR11" s="142"/>
      <c r="AS11" s="178"/>
      <c r="AT11" s="142"/>
      <c r="AU11" s="142"/>
      <c r="AV11" s="76"/>
      <c r="AW11" s="178"/>
      <c r="AX11" s="142"/>
      <c r="AY11" s="142"/>
      <c r="AZ11" s="142"/>
      <c r="BA11" s="178"/>
      <c r="BB11" s="142"/>
      <c r="BC11" s="142"/>
      <c r="BD11" s="142"/>
      <c r="BE11" s="178"/>
      <c r="BF11" s="142"/>
      <c r="BG11" s="142"/>
      <c r="BH11" s="142"/>
      <c r="BI11" s="178"/>
      <c r="BJ11" s="142"/>
      <c r="BK11" s="142"/>
      <c r="BL11" s="142"/>
      <c r="BM11" s="178"/>
      <c r="BN11" s="142">
        <v>1</v>
      </c>
      <c r="BO11" s="142"/>
      <c r="BP11" s="142"/>
      <c r="BQ11" s="178"/>
      <c r="BR11" s="142">
        <v>1</v>
      </c>
      <c r="BS11" s="142"/>
      <c r="BT11" s="142"/>
      <c r="BU11" s="178"/>
      <c r="BV11" s="142"/>
      <c r="BW11" s="142"/>
      <c r="BX11" s="142"/>
      <c r="BY11" s="178"/>
      <c r="BZ11" s="142"/>
      <c r="CA11" s="142"/>
      <c r="CB11" s="142"/>
      <c r="CC11" s="178"/>
      <c r="CD11" s="142">
        <v>1</v>
      </c>
      <c r="CE11" s="142"/>
      <c r="CF11" s="142"/>
      <c r="CG11" s="178"/>
      <c r="CH11" s="142"/>
      <c r="CI11" s="142"/>
      <c r="CJ11" s="142"/>
      <c r="CK11" s="90"/>
      <c r="CL11" s="142"/>
      <c r="CM11" s="142"/>
      <c r="CN11" s="142"/>
      <c r="CO11" s="90"/>
      <c r="CP11" s="152"/>
      <c r="CQ11" s="152"/>
      <c r="CR11" s="152"/>
      <c r="CS11" s="179"/>
      <c r="CT11" s="179"/>
      <c r="CU11" s="179"/>
      <c r="CV11" s="179"/>
      <c r="CW11" s="106"/>
      <c r="CX11" s="106"/>
      <c r="CY11" s="106"/>
      <c r="CZ11" s="106"/>
    </row>
    <row r="12" spans="1:104" ht="13.5" customHeight="1">
      <c r="A12" s="47"/>
      <c r="B12" s="167" t="s">
        <v>139</v>
      </c>
      <c r="C12" s="141" t="s">
        <v>125</v>
      </c>
      <c r="D12" s="142">
        <f t="shared" si="0"/>
        <v>4</v>
      </c>
      <c r="E12" s="142">
        <f t="shared" si="1"/>
      </c>
      <c r="F12" s="142">
        <f t="shared" si="2"/>
      </c>
      <c r="H12" s="175">
        <f t="shared" si="3"/>
        <v>32</v>
      </c>
      <c r="I12" s="94"/>
      <c r="J12" s="142"/>
      <c r="K12" s="142"/>
      <c r="L12" s="142"/>
      <c r="M12" s="178"/>
      <c r="N12" s="142"/>
      <c r="O12" s="142"/>
      <c r="P12" s="142"/>
      <c r="Q12" s="178"/>
      <c r="R12" s="142"/>
      <c r="S12" s="142"/>
      <c r="T12" s="142"/>
      <c r="U12" s="178"/>
      <c r="V12" s="142"/>
      <c r="W12" s="142"/>
      <c r="X12" s="142"/>
      <c r="Y12" s="178"/>
      <c r="Z12" s="142"/>
      <c r="AA12" s="142"/>
      <c r="AB12" s="142"/>
      <c r="AC12" s="178"/>
      <c r="AD12" s="142"/>
      <c r="AE12" s="142"/>
      <c r="AF12" s="142"/>
      <c r="AG12" s="142"/>
      <c r="AH12" s="142"/>
      <c r="AI12" s="142"/>
      <c r="AJ12" s="142"/>
      <c r="AK12" s="178"/>
      <c r="AL12" s="142"/>
      <c r="AM12" s="142"/>
      <c r="AN12" s="142"/>
      <c r="AO12" s="178"/>
      <c r="AP12" s="142"/>
      <c r="AQ12" s="142"/>
      <c r="AR12" s="142"/>
      <c r="AS12" s="178"/>
      <c r="AT12" s="142"/>
      <c r="AU12" s="142"/>
      <c r="AV12" s="142"/>
      <c r="AW12" s="178"/>
      <c r="AX12" s="142"/>
      <c r="AY12" s="142"/>
      <c r="AZ12" s="142"/>
      <c r="BA12" s="178"/>
      <c r="BB12" s="142"/>
      <c r="BC12" s="142"/>
      <c r="BD12" s="142"/>
      <c r="BE12" s="178"/>
      <c r="BF12" s="142">
        <v>1</v>
      </c>
      <c r="BG12" s="142"/>
      <c r="BH12" s="142"/>
      <c r="BI12" s="178"/>
      <c r="BJ12" s="142"/>
      <c r="BK12" s="142"/>
      <c r="BL12" s="142"/>
      <c r="BM12" s="178"/>
      <c r="BN12" s="142">
        <v>2</v>
      </c>
      <c r="BO12" s="142"/>
      <c r="BP12" s="142"/>
      <c r="BQ12" s="178"/>
      <c r="BR12" s="142">
        <v>1</v>
      </c>
      <c r="BS12" s="142"/>
      <c r="BT12" s="142"/>
      <c r="BU12" s="178"/>
      <c r="BV12" s="142"/>
      <c r="BW12" s="142"/>
      <c r="BX12" s="142"/>
      <c r="BY12" s="178"/>
      <c r="BZ12" s="142"/>
      <c r="CA12" s="142"/>
      <c r="CB12" s="142"/>
      <c r="CC12" s="178"/>
      <c r="CD12" s="142"/>
      <c r="CE12" s="142"/>
      <c r="CF12" s="142"/>
      <c r="CG12" s="178"/>
      <c r="CH12" s="142"/>
      <c r="CI12" s="142"/>
      <c r="CJ12" s="142"/>
      <c r="CK12" s="90"/>
      <c r="CL12" s="142"/>
      <c r="CM12" s="142"/>
      <c r="CN12" s="142"/>
      <c r="CO12" s="90"/>
      <c r="CP12" s="152"/>
      <c r="CQ12" s="152"/>
      <c r="CR12" s="152"/>
      <c r="CS12" s="179"/>
      <c r="CT12" s="179"/>
      <c r="CU12" s="179"/>
      <c r="CV12" s="179"/>
      <c r="CW12" s="106"/>
      <c r="CX12" s="106"/>
      <c r="CY12" s="106"/>
      <c r="CZ12" s="106"/>
    </row>
    <row r="13" spans="1:104" ht="13.5" customHeight="1">
      <c r="A13" s="47"/>
      <c r="B13" s="167" t="s">
        <v>138</v>
      </c>
      <c r="C13" s="153" t="s">
        <v>125</v>
      </c>
      <c r="D13" s="142">
        <f t="shared" si="0"/>
        <v>4</v>
      </c>
      <c r="E13" s="142">
        <f t="shared" si="1"/>
      </c>
      <c r="F13" s="142">
        <f t="shared" si="2"/>
      </c>
      <c r="H13" s="175">
        <f t="shared" si="3"/>
        <v>32</v>
      </c>
      <c r="I13" s="94"/>
      <c r="J13" s="142"/>
      <c r="K13" s="142"/>
      <c r="L13" s="142"/>
      <c r="M13" s="178"/>
      <c r="N13" s="142"/>
      <c r="O13" s="142"/>
      <c r="P13" s="142"/>
      <c r="Q13" s="178"/>
      <c r="R13" s="142"/>
      <c r="S13" s="142"/>
      <c r="T13" s="142"/>
      <c r="U13" s="178"/>
      <c r="V13" s="142"/>
      <c r="W13" s="142"/>
      <c r="X13" s="142"/>
      <c r="Y13" s="178"/>
      <c r="Z13" s="142"/>
      <c r="AA13" s="142"/>
      <c r="AB13" s="142"/>
      <c r="AC13" s="178"/>
      <c r="AD13" s="142"/>
      <c r="AE13" s="142"/>
      <c r="AF13" s="142"/>
      <c r="AG13" s="142"/>
      <c r="AH13" s="142"/>
      <c r="AI13" s="142"/>
      <c r="AJ13" s="142"/>
      <c r="AK13" s="178"/>
      <c r="AL13" s="142"/>
      <c r="AM13" s="142"/>
      <c r="AN13" s="142"/>
      <c r="AO13" s="178"/>
      <c r="AP13" s="142"/>
      <c r="AQ13" s="142"/>
      <c r="AR13" s="142"/>
      <c r="AS13" s="178"/>
      <c r="AT13" s="142">
        <v>1</v>
      </c>
      <c r="AU13" s="142"/>
      <c r="AV13" s="142"/>
      <c r="AW13" s="178"/>
      <c r="AX13" s="142">
        <v>1</v>
      </c>
      <c r="AY13" s="142"/>
      <c r="AZ13" s="142"/>
      <c r="BA13" s="178"/>
      <c r="BB13" s="142"/>
      <c r="BC13" s="142"/>
      <c r="BD13" s="142"/>
      <c r="BE13" s="178"/>
      <c r="BF13" s="142"/>
      <c r="BG13" s="142"/>
      <c r="BH13" s="142"/>
      <c r="BI13" s="178"/>
      <c r="BJ13" s="142"/>
      <c r="BK13" s="142"/>
      <c r="BL13" s="142"/>
      <c r="BM13" s="178"/>
      <c r="BN13" s="142"/>
      <c r="BO13" s="142"/>
      <c r="BP13" s="142"/>
      <c r="BQ13" s="178"/>
      <c r="BR13" s="142"/>
      <c r="BS13" s="142"/>
      <c r="BT13" s="142"/>
      <c r="BU13" s="178"/>
      <c r="BV13" s="142"/>
      <c r="BW13" s="142"/>
      <c r="BX13" s="142"/>
      <c r="BY13" s="178"/>
      <c r="BZ13" s="142">
        <v>1</v>
      </c>
      <c r="CA13" s="142"/>
      <c r="CB13" s="142"/>
      <c r="CC13" s="178"/>
      <c r="CD13" s="142"/>
      <c r="CE13" s="142"/>
      <c r="CF13" s="142"/>
      <c r="CG13" s="178"/>
      <c r="CH13" s="142">
        <v>1</v>
      </c>
      <c r="CI13" s="142"/>
      <c r="CJ13" s="142"/>
      <c r="CK13" s="90"/>
      <c r="CL13" s="142"/>
      <c r="CM13" s="142"/>
      <c r="CN13" s="142"/>
      <c r="CO13" s="90"/>
      <c r="CP13" s="152"/>
      <c r="CQ13" s="152"/>
      <c r="CR13" s="152"/>
      <c r="CS13" s="179"/>
      <c r="CT13" s="179"/>
      <c r="CU13" s="179"/>
      <c r="CV13" s="179"/>
      <c r="CW13" s="106"/>
      <c r="CX13" s="106"/>
      <c r="CY13" s="106"/>
      <c r="CZ13" s="106"/>
    </row>
    <row r="14" spans="1:104" ht="13.5" customHeight="1">
      <c r="A14" s="47"/>
      <c r="B14" s="167" t="s">
        <v>109</v>
      </c>
      <c r="C14" s="153" t="s">
        <v>110</v>
      </c>
      <c r="D14" s="142">
        <f t="shared" si="0"/>
        <v>3</v>
      </c>
      <c r="E14" s="142">
        <f t="shared" si="1"/>
      </c>
      <c r="F14" s="142">
        <f t="shared" si="2"/>
      </c>
      <c r="H14" s="175">
        <f t="shared" si="3"/>
        <v>24</v>
      </c>
      <c r="I14" s="94"/>
      <c r="J14" s="142"/>
      <c r="K14" s="142"/>
      <c r="L14" s="142"/>
      <c r="M14" s="178"/>
      <c r="N14" s="142"/>
      <c r="O14" s="142"/>
      <c r="P14" s="142"/>
      <c r="Q14" s="178"/>
      <c r="R14" s="142"/>
      <c r="S14" s="142"/>
      <c r="T14" s="142"/>
      <c r="U14" s="178"/>
      <c r="V14" s="142">
        <v>2</v>
      </c>
      <c r="W14" s="142"/>
      <c r="X14" s="142"/>
      <c r="Y14" s="178"/>
      <c r="Z14" s="142"/>
      <c r="AA14" s="142"/>
      <c r="AB14" s="142"/>
      <c r="AC14" s="178"/>
      <c r="AD14" s="142"/>
      <c r="AE14" s="142"/>
      <c r="AF14" s="142"/>
      <c r="AG14" s="142"/>
      <c r="AH14" s="142"/>
      <c r="AI14" s="142"/>
      <c r="AJ14" s="142"/>
      <c r="AK14" s="178"/>
      <c r="AL14" s="142"/>
      <c r="AM14" s="142"/>
      <c r="AN14" s="142"/>
      <c r="AO14" s="178"/>
      <c r="AP14" s="142"/>
      <c r="AQ14" s="142"/>
      <c r="AR14" s="142"/>
      <c r="AS14" s="178"/>
      <c r="AT14" s="142"/>
      <c r="AU14" s="142"/>
      <c r="AV14" s="142"/>
      <c r="AW14" s="178"/>
      <c r="AX14" s="142"/>
      <c r="AY14" s="142"/>
      <c r="AZ14" s="142"/>
      <c r="BA14" s="178"/>
      <c r="BB14" s="142"/>
      <c r="BC14" s="142"/>
      <c r="BD14" s="142"/>
      <c r="BE14" s="178"/>
      <c r="BF14" s="142"/>
      <c r="BG14" s="142"/>
      <c r="BH14" s="142"/>
      <c r="BI14" s="178"/>
      <c r="BJ14" s="142"/>
      <c r="BK14" s="142"/>
      <c r="BL14" s="142"/>
      <c r="BM14" s="178"/>
      <c r="BN14" s="142"/>
      <c r="BO14" s="142"/>
      <c r="BP14" s="142"/>
      <c r="BQ14" s="178"/>
      <c r="BR14" s="142">
        <v>1</v>
      </c>
      <c r="BS14" s="142"/>
      <c r="BT14" s="142"/>
      <c r="BU14" s="178"/>
      <c r="BV14" s="142"/>
      <c r="BW14" s="142"/>
      <c r="BX14" s="142"/>
      <c r="BY14" s="178"/>
      <c r="BZ14" s="142"/>
      <c r="CA14" s="142"/>
      <c r="CB14" s="142"/>
      <c r="CC14" s="178"/>
      <c r="CD14" s="142"/>
      <c r="CE14" s="142"/>
      <c r="CF14" s="142"/>
      <c r="CG14" s="178"/>
      <c r="CH14" s="142"/>
      <c r="CI14" s="142"/>
      <c r="CJ14" s="142"/>
      <c r="CK14" s="90"/>
      <c r="CL14" s="142"/>
      <c r="CM14" s="142"/>
      <c r="CN14" s="142"/>
      <c r="CO14" s="90"/>
      <c r="CP14" s="152"/>
      <c r="CQ14" s="152"/>
      <c r="CR14" s="152"/>
      <c r="CS14" s="179"/>
      <c r="CT14" s="179"/>
      <c r="CU14" s="179"/>
      <c r="CV14" s="179"/>
      <c r="CW14" s="106"/>
      <c r="CX14" s="106"/>
      <c r="CY14" s="106"/>
      <c r="CZ14" s="106"/>
    </row>
    <row r="15" spans="1:104" ht="13.5" customHeight="1">
      <c r="A15" s="47"/>
      <c r="B15" s="26" t="s">
        <v>120</v>
      </c>
      <c r="C15" s="153" t="s">
        <v>108</v>
      </c>
      <c r="D15" s="142">
        <f t="shared" si="0"/>
        <v>3</v>
      </c>
      <c r="E15" s="142">
        <f t="shared" si="1"/>
      </c>
      <c r="F15" s="142">
        <f t="shared" si="2"/>
      </c>
      <c r="H15" s="175">
        <f t="shared" si="3"/>
        <v>24</v>
      </c>
      <c r="I15" s="94"/>
      <c r="J15" s="142"/>
      <c r="K15" s="142"/>
      <c r="L15" s="142"/>
      <c r="M15" s="178"/>
      <c r="N15" s="142"/>
      <c r="O15" s="142"/>
      <c r="P15" s="142"/>
      <c r="Q15" s="178"/>
      <c r="R15" s="142">
        <v>1</v>
      </c>
      <c r="S15" s="142"/>
      <c r="T15" s="142"/>
      <c r="U15" s="178"/>
      <c r="V15" s="142"/>
      <c r="W15" s="142"/>
      <c r="X15" s="142"/>
      <c r="Y15" s="178"/>
      <c r="Z15" s="142"/>
      <c r="AA15" s="142"/>
      <c r="AB15" s="142"/>
      <c r="AC15" s="178"/>
      <c r="AD15" s="142"/>
      <c r="AE15" s="142"/>
      <c r="AF15" s="142"/>
      <c r="AG15" s="142"/>
      <c r="AH15" s="142"/>
      <c r="AI15" s="142"/>
      <c r="AJ15" s="142"/>
      <c r="AK15" s="178"/>
      <c r="AL15" s="142"/>
      <c r="AM15" s="142"/>
      <c r="AN15" s="142"/>
      <c r="AO15" s="178"/>
      <c r="AP15" s="142">
        <v>1</v>
      </c>
      <c r="AQ15" s="142"/>
      <c r="AR15" s="142"/>
      <c r="AS15" s="178"/>
      <c r="AT15" s="142">
        <v>1</v>
      </c>
      <c r="AU15" s="142"/>
      <c r="AV15" s="142"/>
      <c r="AW15" s="178"/>
      <c r="AX15" s="142"/>
      <c r="AY15" s="142"/>
      <c r="AZ15" s="142"/>
      <c r="BA15" s="178"/>
      <c r="BB15" s="142"/>
      <c r="BC15" s="142"/>
      <c r="BD15" s="142"/>
      <c r="BE15" s="178"/>
      <c r="BF15" s="142"/>
      <c r="BG15" s="142"/>
      <c r="BH15" s="142"/>
      <c r="BI15" s="178"/>
      <c r="BJ15" s="142"/>
      <c r="BK15" s="142"/>
      <c r="BL15" s="142"/>
      <c r="BM15" s="178"/>
      <c r="BN15" s="142"/>
      <c r="BO15" s="142"/>
      <c r="BP15" s="142"/>
      <c r="BQ15" s="178"/>
      <c r="BR15" s="142"/>
      <c r="BS15" s="142"/>
      <c r="BT15" s="142"/>
      <c r="BU15" s="178"/>
      <c r="BV15" s="142"/>
      <c r="BW15" s="142"/>
      <c r="BX15" s="142"/>
      <c r="BY15" s="178"/>
      <c r="BZ15" s="142"/>
      <c r="CA15" s="142"/>
      <c r="CB15" s="142"/>
      <c r="CC15" s="178"/>
      <c r="CD15" s="142"/>
      <c r="CE15" s="142"/>
      <c r="CF15" s="142"/>
      <c r="CG15" s="178"/>
      <c r="CH15" s="142"/>
      <c r="CI15" s="142"/>
      <c r="CJ15" s="142"/>
      <c r="CK15" s="90"/>
      <c r="CL15" s="142"/>
      <c r="CM15" s="142"/>
      <c r="CN15" s="142"/>
      <c r="CO15" s="90"/>
      <c r="CP15" s="152"/>
      <c r="CQ15" s="152"/>
      <c r="CR15" s="152"/>
      <c r="CS15" s="179"/>
      <c r="CT15" s="179"/>
      <c r="CU15" s="179"/>
      <c r="CV15" s="179"/>
      <c r="CW15" s="106"/>
      <c r="CX15" s="106"/>
      <c r="CY15" s="106"/>
      <c r="CZ15" s="106"/>
    </row>
    <row r="16" spans="1:104" ht="13.5" customHeight="1">
      <c r="A16" s="47"/>
      <c r="B16" s="26" t="s">
        <v>121</v>
      </c>
      <c r="C16" s="153" t="s">
        <v>119</v>
      </c>
      <c r="D16" s="142">
        <f t="shared" si="0"/>
        <v>3</v>
      </c>
      <c r="E16" s="142">
        <f t="shared" si="1"/>
      </c>
      <c r="F16" s="142">
        <f t="shared" si="2"/>
      </c>
      <c r="H16" s="175">
        <f t="shared" si="3"/>
        <v>24</v>
      </c>
      <c r="I16" s="94"/>
      <c r="J16" s="142">
        <v>2</v>
      </c>
      <c r="K16" s="142"/>
      <c r="L16" s="142"/>
      <c r="M16" s="178"/>
      <c r="N16" s="142"/>
      <c r="O16" s="142"/>
      <c r="P16" s="142"/>
      <c r="Q16" s="178"/>
      <c r="R16" s="142"/>
      <c r="S16" s="142"/>
      <c r="T16" s="142"/>
      <c r="U16" s="178"/>
      <c r="V16" s="142"/>
      <c r="W16" s="142"/>
      <c r="X16" s="142"/>
      <c r="Y16" s="178"/>
      <c r="Z16" s="142"/>
      <c r="AA16" s="142"/>
      <c r="AB16" s="142"/>
      <c r="AC16" s="178"/>
      <c r="AD16" s="142"/>
      <c r="AE16" s="142"/>
      <c r="AF16" s="142"/>
      <c r="AG16" s="142"/>
      <c r="AH16" s="142">
        <v>1</v>
      </c>
      <c r="AI16" s="142"/>
      <c r="AJ16" s="142"/>
      <c r="AK16" s="178"/>
      <c r="AL16" s="142"/>
      <c r="AM16" s="142"/>
      <c r="AN16" s="142"/>
      <c r="AO16" s="178"/>
      <c r="AP16" s="142"/>
      <c r="AQ16" s="142"/>
      <c r="AR16" s="142"/>
      <c r="AS16" s="178"/>
      <c r="AT16" s="142"/>
      <c r="AU16" s="142"/>
      <c r="AV16" s="142"/>
      <c r="AW16" s="178"/>
      <c r="AX16" s="142"/>
      <c r="AY16" s="142"/>
      <c r="AZ16" s="142"/>
      <c r="BA16" s="178"/>
      <c r="BB16" s="142"/>
      <c r="BC16" s="142"/>
      <c r="BD16" s="142"/>
      <c r="BE16" s="178"/>
      <c r="BF16" s="142"/>
      <c r="BG16" s="142"/>
      <c r="BH16" s="142"/>
      <c r="BI16" s="178"/>
      <c r="BJ16" s="142"/>
      <c r="BK16" s="142"/>
      <c r="BL16" s="142"/>
      <c r="BM16" s="178"/>
      <c r="BN16" s="142"/>
      <c r="BO16" s="142"/>
      <c r="BP16" s="142"/>
      <c r="BQ16" s="178"/>
      <c r="BR16" s="142"/>
      <c r="BS16" s="142"/>
      <c r="BT16" s="142"/>
      <c r="BU16" s="178"/>
      <c r="BV16" s="142"/>
      <c r="BW16" s="142"/>
      <c r="BX16" s="142"/>
      <c r="BY16" s="178"/>
      <c r="BZ16" s="142"/>
      <c r="CA16" s="142"/>
      <c r="CB16" s="142"/>
      <c r="CC16" s="178"/>
      <c r="CD16" s="142"/>
      <c r="CE16" s="142"/>
      <c r="CF16" s="142"/>
      <c r="CG16" s="178"/>
      <c r="CH16" s="142"/>
      <c r="CI16" s="142"/>
      <c r="CJ16" s="142"/>
      <c r="CK16" s="90"/>
      <c r="CL16" s="142"/>
      <c r="CM16" s="142"/>
      <c r="CN16" s="142"/>
      <c r="CO16" s="90"/>
      <c r="CP16" s="152"/>
      <c r="CQ16" s="152"/>
      <c r="CR16" s="152"/>
      <c r="CS16" s="179"/>
      <c r="CT16" s="179"/>
      <c r="CU16" s="179"/>
      <c r="CV16" s="179"/>
      <c r="CW16" s="106"/>
      <c r="CX16" s="106"/>
      <c r="CY16" s="106"/>
      <c r="CZ16" s="106"/>
    </row>
    <row r="17" spans="1:104" ht="13.5" customHeight="1">
      <c r="A17" s="47"/>
      <c r="B17" s="167" t="s">
        <v>430</v>
      </c>
      <c r="C17" s="153" t="s">
        <v>234</v>
      </c>
      <c r="D17" s="142">
        <f aca="true" t="shared" si="4" ref="D17:D23">IF(SUM(J17,N17,R17,V17,Z17,AD17,AH17,AL17,AP17,AT17,AX17,BB17,BF17,BJ17,BN17,BR17,BV17,BZ17,CD17,CH17,CL17,CP17)&lt;1,"",SUM(J17,N17,R17,V17,Z17,AD17,AH17,AL17,AP17,AT17,AX17,BB17,BF17,BJ17,BN17,BR17,BV17,BZ17,CD17,CH17,CL17,CP17))</f>
        <v>2</v>
      </c>
      <c r="E17" s="142"/>
      <c r="F17" s="142"/>
      <c r="H17" s="175">
        <f t="shared" si="3"/>
        <v>16</v>
      </c>
      <c r="I17" s="94"/>
      <c r="J17" s="142"/>
      <c r="K17" s="142"/>
      <c r="L17" s="142"/>
      <c r="M17" s="178"/>
      <c r="N17" s="142"/>
      <c r="O17" s="142"/>
      <c r="P17" s="142"/>
      <c r="Q17" s="178"/>
      <c r="R17" s="142"/>
      <c r="S17" s="142"/>
      <c r="T17" s="142"/>
      <c r="U17" s="178"/>
      <c r="V17" s="142"/>
      <c r="W17" s="142"/>
      <c r="X17" s="142"/>
      <c r="Y17" s="178"/>
      <c r="Z17" s="142"/>
      <c r="AA17" s="142"/>
      <c r="AB17" s="142"/>
      <c r="AC17" s="178"/>
      <c r="AD17" s="142"/>
      <c r="AE17" s="142"/>
      <c r="AF17" s="142"/>
      <c r="AG17" s="142"/>
      <c r="AH17" s="142"/>
      <c r="AI17" s="142"/>
      <c r="AJ17" s="142"/>
      <c r="AK17" s="178"/>
      <c r="AL17" s="142"/>
      <c r="AM17" s="142"/>
      <c r="AN17" s="142"/>
      <c r="AO17" s="178"/>
      <c r="AP17" s="142"/>
      <c r="AQ17" s="142"/>
      <c r="AR17" s="142"/>
      <c r="AS17" s="178"/>
      <c r="AT17" s="142"/>
      <c r="AU17" s="142"/>
      <c r="AV17" s="142"/>
      <c r="AW17" s="178"/>
      <c r="AX17" s="142"/>
      <c r="AY17" s="142"/>
      <c r="AZ17" s="142"/>
      <c r="BA17" s="178"/>
      <c r="BB17" s="142"/>
      <c r="BC17" s="142"/>
      <c r="BD17" s="142"/>
      <c r="BE17" s="178"/>
      <c r="BF17" s="142"/>
      <c r="BG17" s="142"/>
      <c r="BH17" s="142"/>
      <c r="BI17" s="178"/>
      <c r="BJ17" s="142"/>
      <c r="BK17" s="142"/>
      <c r="BL17" s="142"/>
      <c r="BM17" s="178"/>
      <c r="BN17" s="142"/>
      <c r="BO17" s="142"/>
      <c r="BP17" s="142"/>
      <c r="BQ17" s="178"/>
      <c r="BR17" s="142">
        <v>1</v>
      </c>
      <c r="BS17" s="142"/>
      <c r="BT17" s="142"/>
      <c r="BU17" s="178"/>
      <c r="BV17" s="142"/>
      <c r="BW17" s="142"/>
      <c r="BX17" s="142"/>
      <c r="BY17" s="178"/>
      <c r="BZ17" s="142"/>
      <c r="CA17" s="142"/>
      <c r="CB17" s="142"/>
      <c r="CC17" s="178"/>
      <c r="CD17" s="142"/>
      <c r="CE17" s="142"/>
      <c r="CF17" s="142"/>
      <c r="CG17" s="178"/>
      <c r="CH17" s="142"/>
      <c r="CI17" s="142"/>
      <c r="CJ17" s="142"/>
      <c r="CK17" s="90"/>
      <c r="CL17" s="142">
        <v>1</v>
      </c>
      <c r="CM17" s="142"/>
      <c r="CN17" s="142"/>
      <c r="CO17" s="90"/>
      <c r="CP17" s="152"/>
      <c r="CQ17" s="152"/>
      <c r="CR17" s="152"/>
      <c r="CS17" s="179"/>
      <c r="CT17" s="179"/>
      <c r="CU17" s="179"/>
      <c r="CV17" s="179"/>
      <c r="CW17" s="106"/>
      <c r="CX17" s="106"/>
      <c r="CY17" s="106"/>
      <c r="CZ17" s="106"/>
    </row>
    <row r="18" spans="1:104" ht="13.5" customHeight="1">
      <c r="A18" s="47"/>
      <c r="B18" s="26" t="s">
        <v>332</v>
      </c>
      <c r="C18" s="141" t="s">
        <v>110</v>
      </c>
      <c r="D18" s="142">
        <f t="shared" si="4"/>
        <v>2</v>
      </c>
      <c r="E18" s="142"/>
      <c r="F18" s="142"/>
      <c r="H18" s="175">
        <f t="shared" si="3"/>
        <v>16</v>
      </c>
      <c r="I18" s="94"/>
      <c r="J18" s="142"/>
      <c r="K18" s="142"/>
      <c r="L18" s="142"/>
      <c r="M18" s="178"/>
      <c r="N18" s="142"/>
      <c r="O18" s="142"/>
      <c r="P18" s="142"/>
      <c r="Q18" s="178"/>
      <c r="R18" s="142"/>
      <c r="S18" s="142"/>
      <c r="T18" s="142"/>
      <c r="U18" s="178"/>
      <c r="V18" s="142"/>
      <c r="W18" s="142"/>
      <c r="X18" s="142"/>
      <c r="Y18" s="178"/>
      <c r="Z18" s="142"/>
      <c r="AA18" s="142"/>
      <c r="AB18" s="142"/>
      <c r="AC18" s="178"/>
      <c r="AD18" s="142"/>
      <c r="AE18" s="142"/>
      <c r="AF18" s="142"/>
      <c r="AG18" s="142"/>
      <c r="AH18" s="142"/>
      <c r="AI18" s="142"/>
      <c r="AJ18" s="142"/>
      <c r="AK18" s="178"/>
      <c r="AL18" s="142"/>
      <c r="AM18" s="142"/>
      <c r="AN18" s="142"/>
      <c r="AO18" s="178"/>
      <c r="AP18" s="142"/>
      <c r="AQ18" s="142"/>
      <c r="AR18" s="142"/>
      <c r="AS18" s="178"/>
      <c r="AT18" s="142"/>
      <c r="AU18" s="142"/>
      <c r="AV18" s="76"/>
      <c r="AW18" s="178"/>
      <c r="AX18" s="142"/>
      <c r="AY18" s="142"/>
      <c r="AZ18" s="142"/>
      <c r="BA18" s="178"/>
      <c r="BB18" s="142"/>
      <c r="BC18" s="142"/>
      <c r="BD18" s="142"/>
      <c r="BE18" s="178"/>
      <c r="BF18" s="142"/>
      <c r="BG18" s="142"/>
      <c r="BH18" s="142"/>
      <c r="BI18" s="178"/>
      <c r="BJ18" s="142"/>
      <c r="BK18" s="142"/>
      <c r="BL18" s="142"/>
      <c r="BM18" s="178"/>
      <c r="BN18" s="142"/>
      <c r="BO18" s="142"/>
      <c r="BP18" s="142"/>
      <c r="BQ18" s="178"/>
      <c r="BR18" s="142"/>
      <c r="BS18" s="142"/>
      <c r="BT18" s="142"/>
      <c r="BU18" s="178"/>
      <c r="BV18" s="142"/>
      <c r="BW18" s="142"/>
      <c r="BX18" s="142"/>
      <c r="BY18" s="178"/>
      <c r="BZ18" s="142"/>
      <c r="CA18" s="142"/>
      <c r="CB18" s="142"/>
      <c r="CC18" s="178"/>
      <c r="CD18" s="142">
        <v>1</v>
      </c>
      <c r="CE18" s="142"/>
      <c r="CF18" s="142"/>
      <c r="CG18" s="178"/>
      <c r="CH18" s="142">
        <v>1</v>
      </c>
      <c r="CI18" s="142"/>
      <c r="CJ18" s="142"/>
      <c r="CK18" s="90"/>
      <c r="CL18" s="142"/>
      <c r="CM18" s="142"/>
      <c r="CN18" s="142"/>
      <c r="CO18" s="90"/>
      <c r="CP18" s="152"/>
      <c r="CQ18" s="152"/>
      <c r="CR18" s="152"/>
      <c r="CS18" s="179"/>
      <c r="CT18" s="179"/>
      <c r="CU18" s="179"/>
      <c r="CV18" s="179"/>
      <c r="CW18" s="106"/>
      <c r="CX18" s="106"/>
      <c r="CY18" s="106"/>
      <c r="CZ18" s="106"/>
    </row>
    <row r="19" spans="1:104" ht="13.5" customHeight="1">
      <c r="A19" s="47"/>
      <c r="B19" s="26" t="s">
        <v>176</v>
      </c>
      <c r="C19" s="153" t="s">
        <v>119</v>
      </c>
      <c r="D19" s="142">
        <f t="shared" si="4"/>
      </c>
      <c r="E19" s="142">
        <f>IF(SUM(K19,O19,S19,W19,AA19,AE19,AI19,AM19,AQ19,AU19,AY19,BC19,BG19,BK19,BO19,BS19,BW19,CA19,CE19,CI19,CM19,CQ19)&lt;1,"",SUM(K19,O19,S19,W19,AA19,AE19,AI19,AM19,AQ19,AU19,AY19,BC19,BG19,BK19,BO19,BS19,BW19,CA19,CE19,CI19,CM19,CQ19))</f>
      </c>
      <c r="F19" s="142">
        <f>IF(SUM(L19,P19,T19,X19,AB19,AF19,AJ19,AN19,AR19,AV19,AZ19,BD19,BH19,BL19,BP19,BT19,BX19,CB19,CF19,CJ19,CN19,CR19)&lt;0.5,"",SUM(L19,P19,T19,X19,AB19,AF19,AJ19,AN19,AR19,AV19,AZ19,BD19,BH19,BL19,BP19,BT19,BX19,CB19,CF19,CJ19,CN19,CR19))</f>
        <v>1</v>
      </c>
      <c r="H19" s="175">
        <f>F19*8</f>
        <v>8</v>
      </c>
      <c r="I19" s="94"/>
      <c r="J19" s="142"/>
      <c r="K19" s="142"/>
      <c r="L19" s="142"/>
      <c r="M19" s="178"/>
      <c r="N19" s="142"/>
      <c r="O19" s="142"/>
      <c r="P19" s="142"/>
      <c r="Q19" s="178"/>
      <c r="R19" s="142"/>
      <c r="S19" s="142"/>
      <c r="T19" s="142"/>
      <c r="U19" s="178"/>
      <c r="V19" s="142"/>
      <c r="W19" s="142"/>
      <c r="X19" s="142"/>
      <c r="Y19" s="178"/>
      <c r="Z19" s="142"/>
      <c r="AA19" s="142"/>
      <c r="AB19" s="142"/>
      <c r="AC19" s="178"/>
      <c r="AD19" s="142"/>
      <c r="AE19" s="142"/>
      <c r="AF19" s="142"/>
      <c r="AG19" s="142"/>
      <c r="AH19" s="142"/>
      <c r="AI19" s="142"/>
      <c r="AJ19" s="142"/>
      <c r="AK19" s="178"/>
      <c r="AL19" s="142"/>
      <c r="AM19" s="142"/>
      <c r="AN19" s="142"/>
      <c r="AO19" s="178"/>
      <c r="AP19" s="142"/>
      <c r="AQ19" s="142"/>
      <c r="AR19" s="142">
        <v>1</v>
      </c>
      <c r="AS19" s="178"/>
      <c r="AT19" s="142"/>
      <c r="AU19" s="142"/>
      <c r="AV19" s="76"/>
      <c r="AW19" s="178"/>
      <c r="AX19" s="142"/>
      <c r="AY19" s="142"/>
      <c r="AZ19" s="142"/>
      <c r="BA19" s="178"/>
      <c r="BB19" s="142"/>
      <c r="BC19" s="142"/>
      <c r="BD19" s="142"/>
      <c r="BE19" s="178"/>
      <c r="BF19" s="142"/>
      <c r="BG19" s="142"/>
      <c r="BH19" s="142"/>
      <c r="BI19" s="178"/>
      <c r="BJ19" s="142"/>
      <c r="BK19" s="142"/>
      <c r="BL19" s="142"/>
      <c r="BM19" s="178"/>
      <c r="BN19" s="142"/>
      <c r="BO19" s="142"/>
      <c r="BP19" s="142"/>
      <c r="BQ19" s="178"/>
      <c r="BR19" s="142"/>
      <c r="BS19" s="142"/>
      <c r="BT19" s="142"/>
      <c r="BU19" s="178"/>
      <c r="BV19" s="142"/>
      <c r="BW19" s="142"/>
      <c r="BX19" s="142"/>
      <c r="BY19" s="178"/>
      <c r="BZ19" s="142"/>
      <c r="CA19" s="142"/>
      <c r="CB19" s="142"/>
      <c r="CC19" s="178"/>
      <c r="CD19" s="142"/>
      <c r="CE19" s="142"/>
      <c r="CF19" s="142"/>
      <c r="CG19" s="178"/>
      <c r="CH19" s="142"/>
      <c r="CI19" s="142"/>
      <c r="CJ19" s="142"/>
      <c r="CK19" s="90"/>
      <c r="CL19" s="142"/>
      <c r="CM19" s="142"/>
      <c r="CN19" s="142"/>
      <c r="CO19" s="90"/>
      <c r="CP19" s="152"/>
      <c r="CQ19" s="152"/>
      <c r="CR19" s="152"/>
      <c r="CS19" s="179"/>
      <c r="CT19" s="179"/>
      <c r="CU19" s="179"/>
      <c r="CV19" s="179"/>
      <c r="CW19" s="106"/>
      <c r="CX19" s="106"/>
      <c r="CY19" s="106"/>
      <c r="CZ19" s="106"/>
    </row>
    <row r="20" spans="1:104" ht="13.5" customHeight="1">
      <c r="A20" s="47"/>
      <c r="B20" s="26" t="s">
        <v>321</v>
      </c>
      <c r="C20" s="153" t="s">
        <v>125</v>
      </c>
      <c r="D20" s="142">
        <f t="shared" si="4"/>
        <v>1</v>
      </c>
      <c r="E20" s="142">
        <f>IF(SUM(K20,O20,S20,W20,AA20,AE20,AI20,AM20,AQ20,AU20,AY20,BC20,BG20,BK20,BO20,BS20,BW20,CA20,CE20,CI20,CM20,CQ20)&lt;1,"",SUM(K20,O20,S20,W20,AA20,AE20,AI20,AM20,AQ20,AU20,AY20,BC20,BG20,BK20,BO20,BS20,BW20,CA20,CE20,CI20,CM20,CQ20))</f>
      </c>
      <c r="F20" s="142">
        <f>IF(SUM(L20,P20,T20,X20,AB20,AF20,AJ20,AN20,AR20,AV20,AZ20,BD20,BH20,BL20,BP20,BT20,BX20,CB20,CF20,CJ20,CN20,CR20)&lt;0.5,"",SUM(L20,P20,T20,X20,AB20,AF20,AJ20,AN20,AR20,AV20,AZ20,BD20,BH20,BL20,BP20,BT20,BX20,CB20,CF20,CJ20,CN20,CR20))</f>
      </c>
      <c r="H20" s="175">
        <f>D20*8</f>
        <v>8</v>
      </c>
      <c r="I20" s="94"/>
      <c r="J20" s="142"/>
      <c r="K20" s="142"/>
      <c r="L20" s="142"/>
      <c r="M20" s="178"/>
      <c r="N20" s="142"/>
      <c r="O20" s="142"/>
      <c r="P20" s="142"/>
      <c r="Q20" s="178"/>
      <c r="R20" s="142"/>
      <c r="S20" s="142"/>
      <c r="T20" s="142"/>
      <c r="U20" s="178"/>
      <c r="V20" s="142"/>
      <c r="W20" s="142"/>
      <c r="X20" s="142"/>
      <c r="Y20" s="178"/>
      <c r="Z20" s="142"/>
      <c r="AA20" s="142"/>
      <c r="AB20" s="142"/>
      <c r="AC20" s="178"/>
      <c r="AD20" s="142"/>
      <c r="AE20" s="142"/>
      <c r="AF20" s="142"/>
      <c r="AG20" s="142"/>
      <c r="AH20" s="142"/>
      <c r="AI20" s="142"/>
      <c r="AJ20" s="142"/>
      <c r="AK20" s="178"/>
      <c r="AL20" s="142"/>
      <c r="AM20" s="142"/>
      <c r="AN20" s="142"/>
      <c r="AO20" s="178"/>
      <c r="AP20" s="142"/>
      <c r="AQ20" s="142"/>
      <c r="AR20" s="142"/>
      <c r="AS20" s="178"/>
      <c r="AT20" s="142"/>
      <c r="AU20" s="142"/>
      <c r="AV20" s="142"/>
      <c r="AW20" s="178"/>
      <c r="AX20" s="142">
        <v>1</v>
      </c>
      <c r="AY20" s="142"/>
      <c r="AZ20" s="142"/>
      <c r="BA20" s="178"/>
      <c r="BB20" s="142"/>
      <c r="BC20" s="142"/>
      <c r="BD20" s="142"/>
      <c r="BE20" s="178"/>
      <c r="BF20" s="142"/>
      <c r="BG20" s="142"/>
      <c r="BH20" s="142"/>
      <c r="BI20" s="178"/>
      <c r="BJ20" s="142"/>
      <c r="BK20" s="142"/>
      <c r="BL20" s="142"/>
      <c r="BM20" s="178"/>
      <c r="BN20" s="142"/>
      <c r="BO20" s="142"/>
      <c r="BP20" s="142"/>
      <c r="BQ20" s="178"/>
      <c r="BR20" s="142"/>
      <c r="BS20" s="142"/>
      <c r="BT20" s="142"/>
      <c r="BU20" s="178"/>
      <c r="BV20" s="142"/>
      <c r="BW20" s="142"/>
      <c r="BX20" s="142"/>
      <c r="BY20" s="178"/>
      <c r="BZ20" s="142"/>
      <c r="CA20" s="142"/>
      <c r="CB20" s="142"/>
      <c r="CC20" s="178"/>
      <c r="CD20" s="142"/>
      <c r="CE20" s="142"/>
      <c r="CF20" s="142"/>
      <c r="CG20" s="178"/>
      <c r="CH20" s="142"/>
      <c r="CI20" s="142"/>
      <c r="CJ20" s="142"/>
      <c r="CK20" s="90"/>
      <c r="CL20" s="142"/>
      <c r="CM20" s="142"/>
      <c r="CN20" s="142"/>
      <c r="CO20" s="90"/>
      <c r="CP20" s="152"/>
      <c r="CQ20" s="152"/>
      <c r="CR20" s="152"/>
      <c r="CS20" s="179"/>
      <c r="CT20" s="179"/>
      <c r="CU20" s="179"/>
      <c r="CV20" s="179"/>
      <c r="CW20" s="106"/>
      <c r="CX20" s="106"/>
      <c r="CY20" s="106"/>
      <c r="CZ20" s="106"/>
    </row>
    <row r="21" spans="1:104" ht="13.5" customHeight="1">
      <c r="A21" s="47"/>
      <c r="B21" s="167" t="s">
        <v>180</v>
      </c>
      <c r="C21" s="275" t="s">
        <v>119</v>
      </c>
      <c r="D21" s="142">
        <f t="shared" si="4"/>
        <v>1</v>
      </c>
      <c r="E21" s="142"/>
      <c r="F21" s="142"/>
      <c r="H21" s="175">
        <f>D21*8</f>
        <v>8</v>
      </c>
      <c r="I21" s="94"/>
      <c r="J21" s="142"/>
      <c r="K21" s="142"/>
      <c r="L21" s="142"/>
      <c r="M21" s="178"/>
      <c r="N21" s="142"/>
      <c r="O21" s="142"/>
      <c r="P21" s="142"/>
      <c r="Q21" s="178"/>
      <c r="R21" s="142"/>
      <c r="S21" s="142"/>
      <c r="T21" s="142"/>
      <c r="U21" s="178"/>
      <c r="V21" s="142"/>
      <c r="W21" s="142"/>
      <c r="X21" s="142"/>
      <c r="Y21" s="178"/>
      <c r="Z21" s="142"/>
      <c r="AA21" s="142"/>
      <c r="AB21" s="142"/>
      <c r="AC21" s="178"/>
      <c r="AD21" s="142"/>
      <c r="AE21" s="142"/>
      <c r="AF21" s="142"/>
      <c r="AG21" s="142"/>
      <c r="AH21" s="142"/>
      <c r="AI21" s="142"/>
      <c r="AJ21" s="142"/>
      <c r="AK21" s="178"/>
      <c r="AL21" s="142"/>
      <c r="AM21" s="142"/>
      <c r="AN21" s="142"/>
      <c r="AO21" s="178"/>
      <c r="AP21" s="142"/>
      <c r="AQ21" s="142"/>
      <c r="AR21" s="142"/>
      <c r="AS21" s="178"/>
      <c r="AT21" s="142"/>
      <c r="AU21" s="142"/>
      <c r="AV21" s="142"/>
      <c r="AW21" s="178"/>
      <c r="AX21" s="142"/>
      <c r="AY21" s="142"/>
      <c r="AZ21" s="142"/>
      <c r="BA21" s="178"/>
      <c r="BB21" s="142"/>
      <c r="BC21" s="142"/>
      <c r="BD21" s="142"/>
      <c r="BE21" s="178"/>
      <c r="BF21" s="142"/>
      <c r="BG21" s="142"/>
      <c r="BH21" s="142"/>
      <c r="BI21" s="178"/>
      <c r="BJ21" s="142"/>
      <c r="BK21" s="142"/>
      <c r="BL21" s="142"/>
      <c r="BM21" s="178"/>
      <c r="BN21" s="142"/>
      <c r="BO21" s="142"/>
      <c r="BP21" s="142"/>
      <c r="BQ21" s="178"/>
      <c r="BR21" s="142"/>
      <c r="BS21" s="142"/>
      <c r="BT21" s="142"/>
      <c r="BU21" s="178"/>
      <c r="BV21" s="142">
        <v>1</v>
      </c>
      <c r="BW21" s="142"/>
      <c r="BX21" s="142"/>
      <c r="BY21" s="178"/>
      <c r="BZ21" s="142"/>
      <c r="CA21" s="142"/>
      <c r="CB21" s="142"/>
      <c r="CC21" s="178"/>
      <c r="CD21" s="142"/>
      <c r="CE21" s="142"/>
      <c r="CF21" s="142"/>
      <c r="CG21" s="178"/>
      <c r="CH21" s="142"/>
      <c r="CI21" s="142"/>
      <c r="CJ21" s="142"/>
      <c r="CK21" s="90"/>
      <c r="CL21" s="142"/>
      <c r="CM21" s="142"/>
      <c r="CN21" s="142"/>
      <c r="CO21" s="90"/>
      <c r="CP21" s="152"/>
      <c r="CQ21" s="152"/>
      <c r="CR21" s="152"/>
      <c r="CS21" s="179"/>
      <c r="CT21" s="179"/>
      <c r="CU21" s="179"/>
      <c r="CV21" s="179"/>
      <c r="CW21" s="106"/>
      <c r="CX21" s="106"/>
      <c r="CY21" s="106"/>
      <c r="CZ21" s="106"/>
    </row>
    <row r="22" spans="1:104" ht="13.5" customHeight="1">
      <c r="A22" s="47"/>
      <c r="B22" s="167" t="s">
        <v>184</v>
      </c>
      <c r="C22" s="141" t="s">
        <v>108</v>
      </c>
      <c r="D22" s="142">
        <f t="shared" si="4"/>
        <v>1</v>
      </c>
      <c r="E22" s="142"/>
      <c r="F22" s="142"/>
      <c r="H22" s="175">
        <f>D22*8</f>
        <v>8</v>
      </c>
      <c r="I22" s="94"/>
      <c r="J22" s="142"/>
      <c r="K22" s="142"/>
      <c r="L22" s="142"/>
      <c r="M22" s="178"/>
      <c r="N22" s="142"/>
      <c r="O22" s="142"/>
      <c r="P22" s="142"/>
      <c r="Q22" s="178"/>
      <c r="R22" s="142"/>
      <c r="S22" s="142"/>
      <c r="T22" s="142"/>
      <c r="U22" s="178"/>
      <c r="V22" s="142"/>
      <c r="W22" s="142"/>
      <c r="X22" s="142"/>
      <c r="Y22" s="178"/>
      <c r="Z22" s="142"/>
      <c r="AA22" s="142"/>
      <c r="AB22" s="142"/>
      <c r="AC22" s="178"/>
      <c r="AD22" s="142"/>
      <c r="AE22" s="142"/>
      <c r="AF22" s="142"/>
      <c r="AG22" s="142"/>
      <c r="AH22" s="142"/>
      <c r="AI22" s="142"/>
      <c r="AJ22" s="142"/>
      <c r="AK22" s="178"/>
      <c r="AL22" s="142"/>
      <c r="AM22" s="142"/>
      <c r="AN22" s="142"/>
      <c r="AO22" s="178"/>
      <c r="AP22" s="142"/>
      <c r="AQ22" s="142"/>
      <c r="AR22" s="142"/>
      <c r="AS22" s="178"/>
      <c r="AT22" s="142"/>
      <c r="AU22" s="142"/>
      <c r="AV22" s="142"/>
      <c r="AW22" s="178"/>
      <c r="AX22" s="142"/>
      <c r="AY22" s="142"/>
      <c r="AZ22" s="142"/>
      <c r="BA22" s="178"/>
      <c r="BB22" s="142"/>
      <c r="BC22" s="142"/>
      <c r="BD22" s="142"/>
      <c r="BE22" s="178"/>
      <c r="BF22" s="142"/>
      <c r="BG22" s="142"/>
      <c r="BH22" s="142"/>
      <c r="BI22" s="178"/>
      <c r="BJ22" s="142"/>
      <c r="BK22" s="142"/>
      <c r="BL22" s="142"/>
      <c r="BM22" s="178"/>
      <c r="BN22" s="142"/>
      <c r="BO22" s="142"/>
      <c r="BP22" s="142"/>
      <c r="BQ22" s="178"/>
      <c r="BR22" s="142"/>
      <c r="BS22" s="142"/>
      <c r="BT22" s="142"/>
      <c r="BU22" s="178"/>
      <c r="BV22" s="142">
        <v>1</v>
      </c>
      <c r="BW22" s="142"/>
      <c r="BX22" s="142"/>
      <c r="BY22" s="178"/>
      <c r="BZ22" s="142"/>
      <c r="CA22" s="142"/>
      <c r="CB22" s="142"/>
      <c r="CC22" s="178"/>
      <c r="CD22" s="142"/>
      <c r="CE22" s="142"/>
      <c r="CF22" s="142"/>
      <c r="CG22" s="178"/>
      <c r="CH22" s="142"/>
      <c r="CI22" s="142"/>
      <c r="CJ22" s="142"/>
      <c r="CK22" s="90"/>
      <c r="CL22" s="142"/>
      <c r="CM22" s="142"/>
      <c r="CN22" s="142"/>
      <c r="CO22" s="90"/>
      <c r="CP22" s="152"/>
      <c r="CQ22" s="152"/>
      <c r="CR22" s="152"/>
      <c r="CS22" s="179"/>
      <c r="CT22" s="179"/>
      <c r="CU22" s="179"/>
      <c r="CV22" s="179"/>
      <c r="CW22" s="106"/>
      <c r="CX22" s="106"/>
      <c r="CY22" s="106"/>
      <c r="CZ22" s="106"/>
    </row>
    <row r="23" spans="1:104" ht="13.5" customHeight="1">
      <c r="A23" s="47"/>
      <c r="B23" s="167" t="s">
        <v>112</v>
      </c>
      <c r="C23" s="153" t="s">
        <v>110</v>
      </c>
      <c r="D23" s="142">
        <f t="shared" si="4"/>
        <v>1</v>
      </c>
      <c r="E23" s="142">
        <f>IF(SUM(K23,O23,S23,W23,AA23,AE23,AI23,AM23,AQ23,AU23,AY23,BC23,BG23,BK23,BO23,BS23,BW23,CA23,CE23,CI23,CM23,CQ23)&lt;1,"",SUM(K23,O23,S23,W23,AA23,AE23,AI23,AM23,AQ23,AU23,AY23,BC23,BG23,BK23,BO23,BS23,BW23,CA23,CE23,CI23,CM23,CQ23))</f>
      </c>
      <c r="F23" s="142">
        <f>IF(SUM(L23,P23,T23,X23,AB23,AF23,AJ23,AN23,AR23,AV23,AZ23,BD23,BH23,BL23,BP23,BT23,BX23,CB23,CF23,CJ23,CN23,CR23)&lt;0.5,"",SUM(L23,P23,T23,X23,AB23,AF23,AJ23,AN23,AR23,AV23,AZ23,BD23,BH23,BL23,BP23,BT23,BX23,CB23,CF23,CJ23,CN23,CR23))</f>
      </c>
      <c r="H23" s="175">
        <f>D23*8</f>
        <v>8</v>
      </c>
      <c r="I23" s="94"/>
      <c r="J23" s="142"/>
      <c r="K23" s="142"/>
      <c r="L23" s="142"/>
      <c r="M23" s="178"/>
      <c r="N23" s="142"/>
      <c r="O23" s="142"/>
      <c r="P23" s="142"/>
      <c r="Q23" s="178"/>
      <c r="R23" s="142"/>
      <c r="S23" s="142"/>
      <c r="T23" s="142"/>
      <c r="U23" s="178"/>
      <c r="V23" s="142"/>
      <c r="W23" s="142"/>
      <c r="X23" s="142"/>
      <c r="Y23" s="178"/>
      <c r="Z23" s="142"/>
      <c r="AA23" s="142"/>
      <c r="AB23" s="142"/>
      <c r="AC23" s="178"/>
      <c r="AD23" s="142"/>
      <c r="AE23" s="142"/>
      <c r="AF23" s="142"/>
      <c r="AG23" s="142"/>
      <c r="AH23" s="142"/>
      <c r="AI23" s="142"/>
      <c r="AJ23" s="142"/>
      <c r="AK23" s="178"/>
      <c r="AL23" s="142">
        <v>1</v>
      </c>
      <c r="AM23" s="142"/>
      <c r="AN23" s="142"/>
      <c r="AO23" s="178"/>
      <c r="AP23" s="142"/>
      <c r="AQ23" s="142"/>
      <c r="AR23" s="142"/>
      <c r="AS23" s="178"/>
      <c r="AT23" s="142"/>
      <c r="AU23" s="142"/>
      <c r="AV23" s="142"/>
      <c r="AW23" s="178"/>
      <c r="AX23" s="142"/>
      <c r="AY23" s="142"/>
      <c r="AZ23" s="142"/>
      <c r="BA23" s="178"/>
      <c r="BB23" s="142"/>
      <c r="BC23" s="142"/>
      <c r="BD23" s="142"/>
      <c r="BE23" s="178"/>
      <c r="BF23" s="142"/>
      <c r="BG23" s="142"/>
      <c r="BH23" s="142"/>
      <c r="BI23" s="178"/>
      <c r="BJ23" s="142"/>
      <c r="BK23" s="142"/>
      <c r="BL23" s="142"/>
      <c r="BM23" s="178"/>
      <c r="BN23" s="142"/>
      <c r="BO23" s="142"/>
      <c r="BP23" s="142"/>
      <c r="BQ23" s="178"/>
      <c r="BR23" s="142"/>
      <c r="BS23" s="142"/>
      <c r="BT23" s="142"/>
      <c r="BU23" s="178"/>
      <c r="BV23" s="142"/>
      <c r="BW23" s="142"/>
      <c r="BX23" s="142"/>
      <c r="BY23" s="178"/>
      <c r="BZ23" s="142"/>
      <c r="CA23" s="142"/>
      <c r="CB23" s="142"/>
      <c r="CC23" s="178"/>
      <c r="CD23" s="142"/>
      <c r="CE23" s="142"/>
      <c r="CF23" s="142"/>
      <c r="CG23" s="178"/>
      <c r="CH23" s="142"/>
      <c r="CI23" s="142"/>
      <c r="CJ23" s="142"/>
      <c r="CK23" s="90"/>
      <c r="CL23" s="142"/>
      <c r="CM23" s="142"/>
      <c r="CN23" s="142"/>
      <c r="CO23" s="90"/>
      <c r="CP23" s="152"/>
      <c r="CQ23" s="152"/>
      <c r="CR23" s="152"/>
      <c r="CS23" s="179"/>
      <c r="CT23" s="179"/>
      <c r="CU23" s="179"/>
      <c r="CV23" s="179"/>
      <c r="CW23" s="106"/>
      <c r="CX23" s="106"/>
      <c r="CY23" s="106"/>
      <c r="CZ23" s="106"/>
    </row>
    <row r="24" spans="1:104" ht="13.5" customHeight="1">
      <c r="A24" s="47"/>
      <c r="B24" s="167" t="s">
        <v>123</v>
      </c>
      <c r="C24" s="275" t="s">
        <v>119</v>
      </c>
      <c r="D24" s="142"/>
      <c r="E24" s="142"/>
      <c r="F24" s="142">
        <f>IF(SUM(L24,P24,T24,X24,AB24,AF24,AJ24,AN24,AR24,AV24,AZ24,BD24,BH24,BL24,BP24,BT24,BX24,CB24,CF24,CJ24,CN24,CR24)&lt;0.5,"",SUM(L24,P24,T24,X24,AB24,AF24,AJ24,AN24,AR24,AV24,AZ24,BD24,BH24,BL24,BP24,BT24,BX24,CB24,CF24,CJ24,CN24,CR24))</f>
        <v>1</v>
      </c>
      <c r="H24" s="175">
        <f>F24*8</f>
        <v>8</v>
      </c>
      <c r="I24" s="94"/>
      <c r="J24" s="142"/>
      <c r="K24" s="142"/>
      <c r="L24" s="142"/>
      <c r="M24" s="178"/>
      <c r="N24" s="142"/>
      <c r="O24" s="142"/>
      <c r="P24" s="142"/>
      <c r="Q24" s="178"/>
      <c r="R24" s="142"/>
      <c r="S24" s="142"/>
      <c r="T24" s="142"/>
      <c r="U24" s="178"/>
      <c r="V24" s="142"/>
      <c r="W24" s="142"/>
      <c r="X24" s="142"/>
      <c r="Y24" s="178"/>
      <c r="Z24" s="142"/>
      <c r="AA24" s="142"/>
      <c r="AB24" s="142"/>
      <c r="AC24" s="178"/>
      <c r="AD24" s="142"/>
      <c r="AE24" s="142"/>
      <c r="AF24" s="142"/>
      <c r="AG24" s="142"/>
      <c r="AH24" s="142"/>
      <c r="AI24" s="142"/>
      <c r="AJ24" s="142"/>
      <c r="AK24" s="178"/>
      <c r="AL24" s="142"/>
      <c r="AM24" s="142"/>
      <c r="AN24" s="142"/>
      <c r="AO24" s="178"/>
      <c r="AP24" s="142"/>
      <c r="AQ24" s="142"/>
      <c r="AR24" s="142"/>
      <c r="AS24" s="178"/>
      <c r="AT24" s="142"/>
      <c r="AU24" s="142"/>
      <c r="AV24" s="76"/>
      <c r="AW24" s="178"/>
      <c r="AX24" s="142"/>
      <c r="AY24" s="142"/>
      <c r="AZ24" s="142"/>
      <c r="BA24" s="178"/>
      <c r="BB24" s="142"/>
      <c r="BC24" s="142"/>
      <c r="BD24" s="142">
        <v>1</v>
      </c>
      <c r="BE24" s="178"/>
      <c r="BF24" s="142"/>
      <c r="BG24" s="142"/>
      <c r="BH24" s="142"/>
      <c r="BI24" s="178"/>
      <c r="BJ24" s="142"/>
      <c r="BK24" s="142"/>
      <c r="BL24" s="142"/>
      <c r="BM24" s="178"/>
      <c r="BN24" s="142"/>
      <c r="BO24" s="142"/>
      <c r="BP24" s="142"/>
      <c r="BQ24" s="178"/>
      <c r="BR24" s="142"/>
      <c r="BS24" s="142"/>
      <c r="BT24" s="142"/>
      <c r="BU24" s="178"/>
      <c r="BV24" s="142"/>
      <c r="BW24" s="142"/>
      <c r="BX24" s="142"/>
      <c r="BY24" s="178"/>
      <c r="BZ24" s="142"/>
      <c r="CA24" s="142"/>
      <c r="CB24" s="142"/>
      <c r="CC24" s="178"/>
      <c r="CD24" s="142"/>
      <c r="CE24" s="142"/>
      <c r="CF24" s="142"/>
      <c r="CG24" s="178"/>
      <c r="CH24" s="142"/>
      <c r="CI24" s="142"/>
      <c r="CJ24" s="142"/>
      <c r="CK24" s="90"/>
      <c r="CL24" s="142"/>
      <c r="CM24" s="142"/>
      <c r="CN24" s="142"/>
      <c r="CO24" s="90"/>
      <c r="CP24" s="152"/>
      <c r="CQ24" s="152"/>
      <c r="CR24" s="152"/>
      <c r="CS24" s="179"/>
      <c r="CT24" s="179"/>
      <c r="CU24" s="179"/>
      <c r="CV24" s="179"/>
      <c r="CW24" s="106"/>
      <c r="CX24" s="106"/>
      <c r="CY24" s="106"/>
      <c r="CZ24" s="106"/>
    </row>
    <row r="25" spans="1:104" ht="13.5" customHeight="1">
      <c r="A25" s="47"/>
      <c r="B25" s="222" t="s">
        <v>181</v>
      </c>
      <c r="C25" s="275" t="s">
        <v>119</v>
      </c>
      <c r="D25" s="142">
        <f>IF(SUM(J25,N25,R25,V25,Z25,AD25,AH25,AL25,AP25,AT25,AX25,BB25,BF25,BJ25,BN25,BR25,BV25,BZ25,CD25,CH25,CL25,CP25)&lt;1,"",SUM(J25,N25,R25,V25,Z25,AD25,AH25,AL25,AP25,AT25,AX25,BB25,BF25,BJ25,BN25,BR25,BV25,BZ25,CD25,CH25,CL25,CP25))</f>
        <v>1</v>
      </c>
      <c r="E25" s="142">
        <f>IF(SUM(K25,O25,S25,W25,AA25,AE25,AI25,AM25,AQ25,AU25,AY25,BC25,BG25,BK25,BO25,BS25,BW25,CA25,CE25,CI25,CM25,CQ25)&lt;1,"",SUM(K25,O25,S25,W25,AA25,AE25,AI25,AM25,AQ25,AU25,AY25,BC25,BG25,BK25,BO25,BS25,BW25,CA25,CE25,CI25,CM25,CQ25))</f>
      </c>
      <c r="F25" s="142">
        <f>IF(SUM(L25,P25,T25,X25,AB25,AF25,AJ25,AN25,AR25,AV25,AZ25,BD25,BH25,BL25,BP25,BT25,BX25,CB25,CF25,CJ25,CN25,CR25)&lt;0.5,"",SUM(L25,P25,T25,X25,AB25,AF25,AJ25,AN25,AR25,AV25,AZ25,BD25,BH25,BL25,BP25,BT25,BX25,CB25,CF25,CJ25,CN25,CR25))</f>
      </c>
      <c r="H25" s="175">
        <f>D25*8</f>
        <v>8</v>
      </c>
      <c r="I25" s="94"/>
      <c r="J25" s="142"/>
      <c r="K25" s="142"/>
      <c r="L25" s="142"/>
      <c r="M25" s="178"/>
      <c r="N25" s="142"/>
      <c r="O25" s="142"/>
      <c r="P25" s="142"/>
      <c r="Q25" s="178"/>
      <c r="R25" s="142"/>
      <c r="S25" s="142"/>
      <c r="T25" s="142"/>
      <c r="U25" s="178"/>
      <c r="V25" s="142"/>
      <c r="W25" s="142"/>
      <c r="X25" s="142"/>
      <c r="Y25" s="178"/>
      <c r="Z25" s="142"/>
      <c r="AA25" s="142"/>
      <c r="AB25" s="142"/>
      <c r="AC25" s="178"/>
      <c r="AD25" s="142"/>
      <c r="AE25" s="142"/>
      <c r="AF25" s="142"/>
      <c r="AG25" s="142"/>
      <c r="AH25" s="142"/>
      <c r="AI25" s="142"/>
      <c r="AJ25" s="142"/>
      <c r="AK25" s="178"/>
      <c r="AL25" s="142"/>
      <c r="AM25" s="142"/>
      <c r="AN25" s="142"/>
      <c r="AO25" s="178"/>
      <c r="AP25" s="142"/>
      <c r="AQ25" s="142"/>
      <c r="AR25" s="142"/>
      <c r="AS25" s="178"/>
      <c r="AT25" s="142"/>
      <c r="AU25" s="142"/>
      <c r="AV25" s="142"/>
      <c r="AW25" s="178"/>
      <c r="AX25" s="142"/>
      <c r="AY25" s="142"/>
      <c r="AZ25" s="142"/>
      <c r="BA25" s="178"/>
      <c r="BB25" s="142"/>
      <c r="BC25" s="142"/>
      <c r="BD25" s="142"/>
      <c r="BE25" s="178"/>
      <c r="BF25" s="142"/>
      <c r="BG25" s="142"/>
      <c r="BH25" s="142"/>
      <c r="BI25" s="178"/>
      <c r="BJ25" s="142"/>
      <c r="BK25" s="142"/>
      <c r="BL25" s="142"/>
      <c r="BM25" s="178"/>
      <c r="BN25" s="142"/>
      <c r="BO25" s="142"/>
      <c r="BP25" s="142"/>
      <c r="BQ25" s="178"/>
      <c r="BR25" s="142"/>
      <c r="BS25" s="142"/>
      <c r="BT25" s="142"/>
      <c r="BU25" s="178"/>
      <c r="BV25" s="142"/>
      <c r="BW25" s="142"/>
      <c r="BX25" s="142"/>
      <c r="BY25" s="178"/>
      <c r="BZ25" s="142"/>
      <c r="CA25" s="142"/>
      <c r="CB25" s="142"/>
      <c r="CC25" s="178"/>
      <c r="CD25" s="142"/>
      <c r="CE25" s="142"/>
      <c r="CF25" s="142"/>
      <c r="CG25" s="178"/>
      <c r="CH25" s="142"/>
      <c r="CI25" s="142"/>
      <c r="CJ25" s="142"/>
      <c r="CK25" s="90"/>
      <c r="CL25" s="142">
        <v>1</v>
      </c>
      <c r="CM25" s="142"/>
      <c r="CN25" s="142"/>
      <c r="CO25" s="90"/>
      <c r="CP25" s="152"/>
      <c r="CQ25" s="152"/>
      <c r="CR25" s="152"/>
      <c r="CS25" s="179"/>
      <c r="CT25" s="179"/>
      <c r="CU25" s="179"/>
      <c r="CV25" s="179"/>
      <c r="CW25" s="106"/>
      <c r="CX25" s="106"/>
      <c r="CY25" s="106"/>
      <c r="CZ25" s="106"/>
    </row>
    <row r="26" spans="2:104" ht="13.5" customHeight="1">
      <c r="B26" s="63"/>
      <c r="C26" s="180" t="s">
        <v>198</v>
      </c>
      <c r="D26" s="62">
        <f>IF(SUM(D4:D25)&lt;1,"",SUM(D4:D25))</f>
        <v>94</v>
      </c>
      <c r="E26" s="62">
        <f>IF(SUM(E4:E25)&lt;1,"",SUM(E4:E25))</f>
        <v>8</v>
      </c>
      <c r="F26" s="62">
        <f>IF(SUM(F4:F25)&lt;1,"",SUM(F4:F25))</f>
        <v>14</v>
      </c>
      <c r="H26" s="181"/>
      <c r="I26" s="94"/>
      <c r="J26" s="182">
        <f>IF(SUM(J4:J25)&lt;1,"-",SUM(J4:J25))</f>
        <v>5</v>
      </c>
      <c r="K26" s="182">
        <f>IF(SUM(K4:K25)&lt;1,"-",SUM(K4:K25))</f>
        <v>1</v>
      </c>
      <c r="L26" s="182" t="str">
        <f>IF(SUM(L4:L25)&lt;1,"-",SUM(L4:L25))</f>
        <v>-</v>
      </c>
      <c r="M26" s="183"/>
      <c r="N26" s="182">
        <f>IF(SUM(N4:N25)&lt;1,"-",SUM(N4:N25))</f>
        <v>5</v>
      </c>
      <c r="O26" s="182">
        <f>IF(SUM(O4:O25)&lt;1,"-",SUM(O4:O25))</f>
        <v>1</v>
      </c>
      <c r="P26" s="182" t="str">
        <f>IF(SUM(P4:P25)&lt;1,"-",SUM(P4:P25))</f>
        <v>-</v>
      </c>
      <c r="Q26" s="183"/>
      <c r="R26" s="182">
        <f>IF(SUM(R4:R25)&lt;1,"-",SUM(R4:R25))</f>
        <v>2</v>
      </c>
      <c r="S26" s="182">
        <f>IF(SUM(S4:S25)&lt;1,"-",SUM(S4:S25))</f>
        <v>1</v>
      </c>
      <c r="T26" s="182">
        <f>IF(SUM(T4:T25)&lt;1,"-",SUM(T4:T25))</f>
        <v>1</v>
      </c>
      <c r="U26" s="183"/>
      <c r="V26" s="182">
        <f>IF(SUM(V4:V25)&lt;1,"-",SUM(V4:V25))</f>
        <v>5</v>
      </c>
      <c r="W26" s="182" t="str">
        <f>IF(SUM(W4:W25)&lt;1,"-",SUM(W4:W25))</f>
        <v>-</v>
      </c>
      <c r="X26" s="182" t="str">
        <f>IF(SUM(X4:X25)&lt;1,"-",SUM(X4:X25))</f>
        <v>-</v>
      </c>
      <c r="Y26" s="183"/>
      <c r="Z26" s="182">
        <f>IF(SUM(Z4:Z25)&lt;1,"-",SUM(Z4:Z25))</f>
        <v>2</v>
      </c>
      <c r="AA26" s="182" t="str">
        <f>IF(SUM(AA4:AA25)&lt;1,"-",SUM(AA4:AA25))</f>
        <v>-</v>
      </c>
      <c r="AB26" s="182" t="str">
        <f>IF(SUM(AB4:AB25)&lt;1,"-",SUM(AB4:AB25))</f>
        <v>-</v>
      </c>
      <c r="AC26" s="183"/>
      <c r="AD26" s="182">
        <f>IF(SUM(AD4:AD25)&lt;1,"-",SUM(AD4:AD25))</f>
        <v>5</v>
      </c>
      <c r="AE26" s="182">
        <f>IF(SUM(AE4:AE25)&lt;1,"-",SUM(AE4:AE25))</f>
        <v>1</v>
      </c>
      <c r="AF26" s="182" t="str">
        <f>IF(SUM(AF4:AF25)&lt;1,"-",SUM(AF4:AF25))</f>
        <v>-</v>
      </c>
      <c r="AG26" s="182"/>
      <c r="AH26" s="182">
        <f>IF(SUM(AH4:AH25)&lt;1,"-",SUM(AH4:AH25))</f>
        <v>5</v>
      </c>
      <c r="AI26" s="182" t="str">
        <f>IF(SUM(AI4:AI25)&lt;1,"-",SUM(AI4:AI25))</f>
        <v>-</v>
      </c>
      <c r="AJ26" s="182" t="str">
        <f>IF(SUM(AJ4:AJ25)&lt;1,"-",SUM(AJ4:AJ25))</f>
        <v>-</v>
      </c>
      <c r="AK26" s="183"/>
      <c r="AL26" s="182">
        <f>IF(SUM(AL4:AL25)&lt;1,"-",SUM(AL4:AL25))</f>
        <v>6</v>
      </c>
      <c r="AM26" s="182">
        <f>IF(SUM(AM4:AM25)&lt;1,"-",SUM(AM4:AM25))</f>
        <v>1</v>
      </c>
      <c r="AN26" s="182" t="str">
        <f>IF(SUM(AN4:AN25)&lt;1,"-",SUM(AN4:AN25))</f>
        <v>-</v>
      </c>
      <c r="AO26" s="183"/>
      <c r="AP26" s="182">
        <f>IF(SUM(AP4:AP25)&lt;1,"-",SUM(AP4:AP25))</f>
        <v>6</v>
      </c>
      <c r="AQ26" s="182" t="str">
        <f>IF(SUM(AQ4:AQ25)&lt;1,"-",SUM(AQ4:AQ25))</f>
        <v>-</v>
      </c>
      <c r="AR26" s="182">
        <f>IF(SUM(AR4:AR25)&lt;1,"-",SUM(AR4:AR25))</f>
        <v>6</v>
      </c>
      <c r="AS26" s="183"/>
      <c r="AT26" s="182">
        <f>IF(SUM(AT4:AT25)&lt;1,"-",SUM(AT4:AT25))</f>
        <v>5</v>
      </c>
      <c r="AU26" s="182">
        <f>IF(SUM(AU4:AU25)&lt;1,"-",SUM(AU4:AU25))</f>
        <v>1</v>
      </c>
      <c r="AV26" s="182" t="str">
        <f>IF(SUM(AV4:AV25)&lt;1,"-",SUM(AV4:AV25))</f>
        <v>-</v>
      </c>
      <c r="AW26" s="183"/>
      <c r="AX26" s="182">
        <f>IF(SUM(AX4:AX25)&lt;1,"-",SUM(AX4:AX25))</f>
        <v>5</v>
      </c>
      <c r="AY26" s="182">
        <f>IF(SUM(AY4:AY25)&lt;1,"-",SUM(AY4:AY25))</f>
        <v>1</v>
      </c>
      <c r="AZ26" s="182" t="str">
        <f>IF(SUM(AZ4:AZ25)&lt;1,"-",SUM(AZ4:AZ25))</f>
        <v>-</v>
      </c>
      <c r="BA26" s="183"/>
      <c r="BB26" s="182">
        <f>IF(SUM(BB4:BB25)&lt;1,"-",SUM(BB4:BB25))</f>
        <v>2</v>
      </c>
      <c r="BC26" s="182">
        <f>IF(SUM(BC4:BC25)&lt;1,"-",SUM(BC4:BC25))</f>
        <v>1</v>
      </c>
      <c r="BD26" s="182">
        <f>IF(SUM(BD4:BD25)&lt;1,"-",SUM(BD4:BD25))</f>
        <v>2</v>
      </c>
      <c r="BE26" s="183"/>
      <c r="BF26" s="182">
        <f>IF(SUM(BF4:BF25)&lt;1,"-",SUM(BF4:BF25))</f>
        <v>4</v>
      </c>
      <c r="BG26" s="182" t="str">
        <f>IF(SUM(BG4:BG25)&lt;1,"-",SUM(BG4:BG25))</f>
        <v>-</v>
      </c>
      <c r="BH26" s="182">
        <f>IF(SUM(BH4:BH25)&lt;1,"-",SUM(BH4:BH25))</f>
        <v>1</v>
      </c>
      <c r="BI26" s="183"/>
      <c r="BJ26" s="182">
        <f>IF(SUM(BJ4:BJ25)&lt;1,"-",SUM(BJ4:BJ25))</f>
        <v>3</v>
      </c>
      <c r="BK26" s="182" t="str">
        <f>IF(SUM(BK4:BK25)&lt;1,"-",SUM(BK4:BK25))</f>
        <v>-</v>
      </c>
      <c r="BL26" s="182">
        <f>IF(SUM(BL4:BL25)&lt;1,"-",SUM(BL4:BL25))</f>
        <v>1</v>
      </c>
      <c r="BM26" s="183"/>
      <c r="BN26" s="182">
        <f>IF(SUM(BN4:BN25)&lt;1,"-",SUM(BN4:BN25))</f>
        <v>5</v>
      </c>
      <c r="BO26" s="182" t="str">
        <f>IF(SUM(BO4:BO25)&lt;1,"-",SUM(BO4:BO25))</f>
        <v>-</v>
      </c>
      <c r="BP26" s="182" t="str">
        <f>IF(SUM(BP4:BP25)&lt;1,"-",SUM(BP4:BP25))</f>
        <v>-</v>
      </c>
      <c r="BQ26" s="183"/>
      <c r="BR26" s="182">
        <f>IF(SUM(BR4:BR25)&lt;1,"-",SUM(BR4:BR25))</f>
        <v>7</v>
      </c>
      <c r="BS26" s="182" t="str">
        <f>IF(SUM(BS4:BS25)&lt;1,"-",SUM(BS4:BS25))</f>
        <v>-</v>
      </c>
      <c r="BT26" s="182" t="str">
        <f>IF(SUM(BT4:BT25)&lt;1,"-",SUM(BT4:BT25))</f>
        <v>-</v>
      </c>
      <c r="BU26" s="183"/>
      <c r="BV26" s="182">
        <f>IF(SUM(BV4:BV25)&lt;1,"-",SUM(BV4:BV25))</f>
        <v>5</v>
      </c>
      <c r="BW26" s="182" t="str">
        <f>IF(SUM(BW4:BW25)&lt;1,"-",SUM(BW4:BW25))</f>
        <v>-</v>
      </c>
      <c r="BX26" s="182" t="str">
        <f>IF(SUM(BX4:BX25)&lt;1,"-",SUM(BX4:BX25))</f>
        <v>-</v>
      </c>
      <c r="BY26" s="183"/>
      <c r="BZ26" s="182">
        <f>IF(SUM(BZ4:BZ25)&lt;1,"-",SUM(BZ4:BZ25))</f>
        <v>2</v>
      </c>
      <c r="CA26" s="182" t="str">
        <f>IF(SUM(CA4:CA25)&lt;1,"-",SUM(CA4:CA25))</f>
        <v>-</v>
      </c>
      <c r="CB26" s="182" t="str">
        <f>IF(SUM(CB4:CB25)&lt;1,"-",SUM(CB4:CB25))</f>
        <v>-</v>
      </c>
      <c r="CC26" s="183"/>
      <c r="CD26" s="182">
        <f>IF(SUM(CD4:CD25)&lt;1,"-",SUM(CD4:CD25))</f>
        <v>5</v>
      </c>
      <c r="CE26" s="182" t="str">
        <f>IF(SUM(CE4:CE25)&lt;1,"-",SUM(CE4:CE25))</f>
        <v>-</v>
      </c>
      <c r="CF26" s="182">
        <f>IF(SUM(CF4:CF25)&lt;1,"-",SUM(CF4:CF25))</f>
        <v>2</v>
      </c>
      <c r="CG26" s="183"/>
      <c r="CH26" s="182">
        <f>IF(SUM(CH4:CH25)&lt;1,"-",SUM(CH4:CH25))</f>
        <v>4</v>
      </c>
      <c r="CI26" s="182" t="str">
        <f>IF(SUM(CI4:CI25)&lt;1,"-",SUM(CI4:CI25))</f>
        <v>-</v>
      </c>
      <c r="CJ26" s="182">
        <f>IF(SUM(CJ4:CJ25)&lt;1,"-",SUM(CJ4:CJ25))</f>
        <v>1</v>
      </c>
      <c r="CK26" s="137"/>
      <c r="CL26" s="182">
        <f>IF(SUM(CL4:CL25)&lt;1,"-",SUM(CL4:CL25))</f>
        <v>6</v>
      </c>
      <c r="CM26" s="182" t="str">
        <f>IF(SUM(CM4:CM25)&lt;1,"-",SUM(CM4:CM25))</f>
        <v>-</v>
      </c>
      <c r="CN26" s="182" t="str">
        <f>IF(SUM(CN4:CN25)&lt;1,"-",SUM(CN4:CN25))</f>
        <v>-</v>
      </c>
      <c r="CO26" s="137"/>
      <c r="CP26" s="152"/>
      <c r="CQ26" s="152"/>
      <c r="CR26" s="152"/>
      <c r="CS26" s="184"/>
      <c r="CT26" s="184"/>
      <c r="CU26" s="179"/>
      <c r="CV26" s="184"/>
      <c r="CW26" s="106"/>
      <c r="CX26" s="106"/>
      <c r="CY26" s="106"/>
      <c r="CZ26" s="106"/>
    </row>
    <row r="27" spans="13:80" ht="13.5" customHeight="1">
      <c r="M27" s="117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BN27" s="12"/>
      <c r="BO27" s="12"/>
      <c r="BP27" s="1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</row>
    <row r="28" spans="2:80" ht="13.5" customHeight="1">
      <c r="B28" s="101" t="s">
        <v>199</v>
      </c>
      <c r="C28" s="106"/>
      <c r="M28" s="117"/>
      <c r="BY28" s="152"/>
      <c r="BZ28" s="152"/>
      <c r="CA28" s="152"/>
      <c r="CB28" s="152"/>
    </row>
    <row r="29" spans="2:80" ht="13.5" customHeight="1">
      <c r="B29" s="108" t="s">
        <v>200</v>
      </c>
      <c r="C29" s="106"/>
      <c r="M29" s="47"/>
      <c r="BY29" s="152"/>
      <c r="BZ29" s="152"/>
      <c r="CA29" s="152"/>
      <c r="CB29" s="152"/>
    </row>
    <row r="30" spans="2:13" ht="13.5" customHeight="1">
      <c r="B30" s="108" t="s">
        <v>201</v>
      </c>
      <c r="C30" s="106"/>
      <c r="M30" s="47"/>
    </row>
    <row r="31" spans="2:13" ht="13.5" customHeight="1">
      <c r="B31" s="357" t="s">
        <v>202</v>
      </c>
      <c r="C31" s="358"/>
      <c r="D31" s="358"/>
      <c r="E31" s="358"/>
      <c r="M31" s="47"/>
    </row>
    <row r="32" spans="2:13" ht="13.5" customHeight="1">
      <c r="B32" s="357" t="s">
        <v>203</v>
      </c>
      <c r="C32" s="350"/>
      <c r="M32" s="47"/>
    </row>
    <row r="33" spans="2:13" ht="13.5" customHeight="1">
      <c r="B33" s="108"/>
      <c r="M33" s="47"/>
    </row>
    <row r="34" spans="2:13" ht="13.5" customHeight="1">
      <c r="B34" s="258"/>
      <c r="M34" s="47"/>
    </row>
    <row r="35" spans="2:13" ht="13.5" customHeight="1">
      <c r="B35" s="259"/>
      <c r="M35" s="47"/>
    </row>
    <row r="36" spans="2:13" ht="13.5" customHeight="1">
      <c r="B36" s="108"/>
      <c r="M36" s="47"/>
    </row>
    <row r="37" spans="2:13" ht="13.5" customHeight="1">
      <c r="B37" s="108"/>
      <c r="M37" s="47"/>
    </row>
    <row r="38" spans="2:13" ht="13.5" customHeight="1">
      <c r="B38" s="108"/>
      <c r="M38" s="47"/>
    </row>
    <row r="39" spans="2:13" ht="13.5" customHeight="1">
      <c r="B39" s="108"/>
      <c r="M39" s="47"/>
    </row>
    <row r="40" spans="2:13" ht="13.5" customHeight="1">
      <c r="B40" s="108"/>
      <c r="M40" s="47"/>
    </row>
    <row r="41" spans="2:13" ht="13.5" customHeight="1">
      <c r="B41" s="108"/>
      <c r="M41" s="47"/>
    </row>
    <row r="42" spans="2:13" ht="13.5" customHeight="1">
      <c r="B42" s="108"/>
      <c r="F42" s="261"/>
      <c r="M42" s="47"/>
    </row>
    <row r="43" spans="2:13" ht="13.5" customHeight="1">
      <c r="B43" s="108"/>
      <c r="M43" s="47"/>
    </row>
    <row r="44" spans="2:13" ht="13.5" customHeight="1">
      <c r="B44" s="108"/>
      <c r="M44" s="47"/>
    </row>
    <row r="45" spans="2:13" ht="13.5" customHeight="1">
      <c r="B45" s="108"/>
      <c r="M45" s="47"/>
    </row>
    <row r="46" spans="2:13" ht="13.5" customHeight="1">
      <c r="B46" s="108"/>
      <c r="M46" s="47"/>
    </row>
    <row r="47" spans="2:13" ht="13.5" customHeight="1">
      <c r="B47" s="108"/>
      <c r="M47" s="47"/>
    </row>
    <row r="48" spans="2:13" ht="13.5" customHeight="1">
      <c r="B48" s="108"/>
      <c r="M48" s="47"/>
    </row>
    <row r="49" spans="2:13" ht="13.5" customHeight="1">
      <c r="B49" s="108"/>
      <c r="M49" s="47"/>
    </row>
    <row r="50" spans="2:13" ht="13.5" customHeight="1">
      <c r="B50" s="108"/>
      <c r="M50" s="47"/>
    </row>
    <row r="51" spans="2:13" ht="13.5" customHeight="1">
      <c r="B51" s="108"/>
      <c r="M51" s="47"/>
    </row>
    <row r="52" spans="2:13" ht="13.5" customHeight="1">
      <c r="B52" s="108"/>
      <c r="M52" s="47"/>
    </row>
    <row r="53" spans="2:13" ht="13.5" customHeight="1">
      <c r="B53" s="108"/>
      <c r="M53" s="47"/>
    </row>
    <row r="54" spans="2:13" ht="13.5" customHeight="1">
      <c r="B54" s="108"/>
      <c r="M54" s="47"/>
    </row>
    <row r="55" spans="2:13" ht="13.5" customHeight="1">
      <c r="B55" s="108"/>
      <c r="M55" s="47"/>
    </row>
    <row r="56" spans="2:13" ht="13.5" customHeight="1">
      <c r="B56" s="108"/>
      <c r="M56" s="47"/>
    </row>
    <row r="57" spans="2:13" ht="13.5" customHeight="1">
      <c r="B57" s="108"/>
      <c r="M57" s="47"/>
    </row>
    <row r="58" spans="2:13" ht="13.5" customHeight="1">
      <c r="B58" s="108"/>
      <c r="M58" s="47"/>
    </row>
    <row r="59" spans="2:13" ht="13.5" customHeight="1">
      <c r="B59" s="108"/>
      <c r="M59" s="47"/>
    </row>
    <row r="60" spans="2:13" ht="13.5" customHeight="1">
      <c r="B60" s="108"/>
      <c r="M60" s="47"/>
    </row>
    <row r="61" spans="2:13" ht="13.5" customHeight="1">
      <c r="B61" s="108"/>
      <c r="M61" s="47"/>
    </row>
    <row r="62" spans="2:13" ht="13.5" customHeight="1">
      <c r="B62" s="108"/>
      <c r="M62" s="47"/>
    </row>
    <row r="63" spans="2:13" ht="13.5" customHeight="1">
      <c r="B63" s="108"/>
      <c r="M63" s="47"/>
    </row>
    <row r="64" spans="2:13" ht="13.5" customHeight="1">
      <c r="B64" s="108"/>
      <c r="M64" s="47"/>
    </row>
    <row r="65" spans="2:13" ht="13.5" customHeight="1">
      <c r="B65" s="108"/>
      <c r="M65" s="47"/>
    </row>
    <row r="66" spans="2:13" ht="13.5" customHeight="1">
      <c r="B66" s="108"/>
      <c r="M66" s="47"/>
    </row>
    <row r="67" spans="2:13" ht="13.5" customHeight="1">
      <c r="B67" s="108"/>
      <c r="M67" s="47"/>
    </row>
    <row r="68" spans="2:13" ht="13.5" customHeight="1">
      <c r="B68" s="108"/>
      <c r="M68" s="47"/>
    </row>
    <row r="69" spans="2:13" ht="13.5" customHeight="1">
      <c r="B69" s="108"/>
      <c r="M69" s="47"/>
    </row>
    <row r="70" spans="2:13" ht="13.5" customHeight="1">
      <c r="B70" s="108"/>
      <c r="M70" s="47"/>
    </row>
    <row r="71" spans="2:3" ht="12.75">
      <c r="B71" s="106"/>
      <c r="C71" s="106"/>
    </row>
    <row r="72" ht="12.75">
      <c r="B72" s="108"/>
    </row>
    <row r="79" spans="1:104" ht="13.5" customHeight="1">
      <c r="A79" s="47"/>
      <c r="CG79" s="90"/>
      <c r="CH79" s="152"/>
      <c r="CI79" s="152"/>
      <c r="CJ79" s="152"/>
      <c r="CK79" s="90"/>
      <c r="CL79" s="152"/>
      <c r="CM79" s="152"/>
      <c r="CN79" s="152"/>
      <c r="CO79" s="90"/>
      <c r="CP79" s="152"/>
      <c r="CQ79" s="152"/>
      <c r="CR79" s="152"/>
      <c r="CS79" s="179"/>
      <c r="CT79" s="179"/>
      <c r="CU79" s="179"/>
      <c r="CV79" s="179"/>
      <c r="CW79" s="106"/>
      <c r="CX79" s="106"/>
      <c r="CY79" s="106"/>
      <c r="CZ79" s="106"/>
    </row>
    <row r="80" spans="1:104" ht="13.5" customHeight="1">
      <c r="A80" s="47"/>
      <c r="CG80" s="90"/>
      <c r="CH80" s="152"/>
      <c r="CI80" s="152"/>
      <c r="CJ80" s="152"/>
      <c r="CK80" s="90"/>
      <c r="CL80" s="152"/>
      <c r="CM80" s="152"/>
      <c r="CN80" s="152"/>
      <c r="CO80" s="90"/>
      <c r="CP80" s="152"/>
      <c r="CQ80" s="152"/>
      <c r="CR80" s="152"/>
      <c r="CS80" s="179"/>
      <c r="CT80" s="179"/>
      <c r="CU80" s="179"/>
      <c r="CV80" s="179"/>
      <c r="CW80" s="106"/>
      <c r="CX80" s="106"/>
      <c r="CY80" s="106"/>
      <c r="CZ80" s="106"/>
    </row>
    <row r="81" spans="1:104" ht="13.5" customHeight="1">
      <c r="A81" s="47"/>
      <c r="CG81" s="90"/>
      <c r="CH81" s="152"/>
      <c r="CI81" s="152"/>
      <c r="CJ81" s="152"/>
      <c r="CK81" s="90"/>
      <c r="CL81" s="152"/>
      <c r="CM81" s="152"/>
      <c r="CN81" s="152"/>
      <c r="CO81" s="90"/>
      <c r="CP81" s="152"/>
      <c r="CQ81" s="152"/>
      <c r="CR81" s="152"/>
      <c r="CS81" s="179"/>
      <c r="CT81" s="179"/>
      <c r="CU81" s="179"/>
      <c r="CV81" s="179"/>
      <c r="CW81" s="106"/>
      <c r="CX81" s="106"/>
      <c r="CY81" s="106"/>
      <c r="CZ81" s="106"/>
    </row>
    <row r="82" spans="1:104" ht="13.5" customHeight="1">
      <c r="A82" s="47"/>
      <c r="CG82" s="90"/>
      <c r="CH82" s="152"/>
      <c r="CI82" s="152"/>
      <c r="CJ82" s="152"/>
      <c r="CK82" s="90"/>
      <c r="CL82" s="152"/>
      <c r="CM82" s="152"/>
      <c r="CN82" s="152"/>
      <c r="CO82" s="90"/>
      <c r="CP82" s="152"/>
      <c r="CQ82" s="152"/>
      <c r="CR82" s="152"/>
      <c r="CS82" s="179"/>
      <c r="CT82" s="179"/>
      <c r="CU82" s="179"/>
      <c r="CV82" s="179"/>
      <c r="CW82" s="106"/>
      <c r="CX82" s="106"/>
      <c r="CY82" s="106"/>
      <c r="CZ82" s="106"/>
    </row>
    <row r="83" spans="1:104" ht="13.5" customHeight="1">
      <c r="A83" s="47"/>
      <c r="CG83" s="90"/>
      <c r="CH83" s="152"/>
      <c r="CI83" s="152"/>
      <c r="CJ83" s="152"/>
      <c r="CK83" s="90"/>
      <c r="CL83" s="152"/>
      <c r="CM83" s="152"/>
      <c r="CN83" s="152"/>
      <c r="CO83" s="90"/>
      <c r="CP83" s="152"/>
      <c r="CQ83" s="152"/>
      <c r="CR83" s="152"/>
      <c r="CS83" s="179"/>
      <c r="CT83" s="179"/>
      <c r="CU83" s="179"/>
      <c r="CV83" s="179"/>
      <c r="CW83" s="106"/>
      <c r="CX83" s="106"/>
      <c r="CY83" s="106"/>
      <c r="CZ83" s="106"/>
    </row>
    <row r="84" spans="1:104" ht="13.5" customHeight="1">
      <c r="A84" s="47"/>
      <c r="CG84" s="90"/>
      <c r="CH84" s="152"/>
      <c r="CI84" s="152"/>
      <c r="CJ84" s="152"/>
      <c r="CK84" s="90"/>
      <c r="CL84" s="152"/>
      <c r="CM84" s="152"/>
      <c r="CN84" s="152"/>
      <c r="CO84" s="90"/>
      <c r="CP84" s="152"/>
      <c r="CQ84" s="152"/>
      <c r="CR84" s="152"/>
      <c r="CS84" s="179"/>
      <c r="CT84" s="179"/>
      <c r="CU84" s="179"/>
      <c r="CV84" s="179"/>
      <c r="CW84" s="106"/>
      <c r="CX84" s="106"/>
      <c r="CY84" s="106"/>
      <c r="CZ84" s="106"/>
    </row>
    <row r="85" spans="1:104" ht="13.5" customHeight="1">
      <c r="A85" s="47"/>
      <c r="CG85" s="90"/>
      <c r="CH85" s="152"/>
      <c r="CI85" s="152"/>
      <c r="CJ85" s="152"/>
      <c r="CK85" s="90"/>
      <c r="CL85" s="152"/>
      <c r="CM85" s="152"/>
      <c r="CN85" s="152"/>
      <c r="CO85" s="90"/>
      <c r="CP85" s="152"/>
      <c r="CQ85" s="152"/>
      <c r="CR85" s="152"/>
      <c r="CS85" s="179"/>
      <c r="CT85" s="179"/>
      <c r="CU85" s="179"/>
      <c r="CV85" s="179"/>
      <c r="CW85" s="106"/>
      <c r="CX85" s="106"/>
      <c r="CY85" s="106"/>
      <c r="CZ85" s="106"/>
    </row>
    <row r="86" spans="1:104" ht="13.5" customHeight="1">
      <c r="A86" s="47"/>
      <c r="CG86" s="90"/>
      <c r="CH86" s="152"/>
      <c r="CI86" s="152"/>
      <c r="CJ86" s="152"/>
      <c r="CK86" s="90"/>
      <c r="CL86" s="152"/>
      <c r="CM86" s="152"/>
      <c r="CN86" s="152"/>
      <c r="CO86" s="90"/>
      <c r="CP86" s="152"/>
      <c r="CQ86" s="152"/>
      <c r="CR86" s="152"/>
      <c r="CS86" s="179"/>
      <c r="CT86" s="179"/>
      <c r="CU86" s="179"/>
      <c r="CV86" s="179"/>
      <c r="CW86" s="106"/>
      <c r="CX86" s="106"/>
      <c r="CY86" s="106"/>
      <c r="CZ86" s="106"/>
    </row>
    <row r="87" spans="1:104" ht="13.5" customHeight="1">
      <c r="A87" s="47"/>
      <c r="CG87" s="90"/>
      <c r="CH87" s="152"/>
      <c r="CI87" s="152"/>
      <c r="CJ87" s="152"/>
      <c r="CK87" s="90"/>
      <c r="CL87" s="152"/>
      <c r="CM87" s="152"/>
      <c r="CN87" s="152"/>
      <c r="CO87" s="90"/>
      <c r="CP87" s="152"/>
      <c r="CQ87" s="152"/>
      <c r="CR87" s="152"/>
      <c r="CS87" s="179"/>
      <c r="CT87" s="179"/>
      <c r="CU87" s="179"/>
      <c r="CV87" s="179"/>
      <c r="CW87" s="106"/>
      <c r="CX87" s="106"/>
      <c r="CY87" s="106"/>
      <c r="CZ87" s="106"/>
    </row>
    <row r="88" spans="1:104" ht="13.5" customHeight="1">
      <c r="A88" s="47"/>
      <c r="CG88" s="90"/>
      <c r="CH88" s="152"/>
      <c r="CI88" s="152"/>
      <c r="CJ88" s="152"/>
      <c r="CK88" s="90"/>
      <c r="CL88" s="152"/>
      <c r="CM88" s="152"/>
      <c r="CN88" s="152"/>
      <c r="CO88" s="90"/>
      <c r="CP88" s="152"/>
      <c r="CQ88" s="152"/>
      <c r="CR88" s="152"/>
      <c r="CS88" s="179"/>
      <c r="CT88" s="179"/>
      <c r="CU88" s="179"/>
      <c r="CV88" s="179"/>
      <c r="CW88" s="106"/>
      <c r="CX88" s="106"/>
      <c r="CY88" s="106"/>
      <c r="CZ88" s="106"/>
    </row>
  </sheetData>
  <mergeCells count="2">
    <mergeCell ref="B31:E31"/>
    <mergeCell ref="B32:C32"/>
  </mergeCells>
  <printOptions/>
  <pageMargins left="0.75" right="0.75" top="1" bottom="1" header="0.5" footer="0.5"/>
  <pageSetup orientation="portrait" paperSize="9" r:id="rId1"/>
  <ignoredErrors>
    <ignoredError sqref="C1:C2 CL27:CN38 B1:B2 B46:CF78 CG46:IV65536 A46:A65536 A10:A11 A21 DA21:IV21 B89:CF65536 DA1:IV6 DA10:IV11 DA25:IV38 A1:A6 A25:A38 B36:B38 B26:B33 C26:CK38 CO26:CZ38 D1:CK3 CL1:CN1 CP1:CZ3 CO1 CO3" evalError="1" formula="1"/>
    <ignoredError sqref="DA24:IV24 A24 CL26:CN26 CL2:CN3 CO2 B34:B35 B79:CF88 DA7:IV9 DA22:IV23 A7:A9 A22:A23 A39:IV45 DA12:IV20 B3:C3 A12:A20 C4:C25 CL4:CN25 CO4:CO25 B4:B25 D4:CF25 CG4:CK25 CP4:CZ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G14"/>
  <sheetViews>
    <sheetView showGridLines="0" showRowColHeaders="0" workbookViewId="0" topLeftCell="A1">
      <selection activeCell="A87" sqref="A87"/>
    </sheetView>
  </sheetViews>
  <sheetFormatPr defaultColWidth="9.140625" defaultRowHeight="12.75"/>
  <cols>
    <col min="1" max="1" width="1.8515625" style="3" customWidth="1"/>
    <col min="2" max="2" width="4.7109375" style="3" customWidth="1"/>
    <col min="3" max="3" width="5.28125" style="3" customWidth="1"/>
    <col min="4" max="6" width="21.28125" style="3" customWidth="1"/>
    <col min="7" max="7" width="35.00390625" style="3" customWidth="1"/>
    <col min="8" max="16384" width="9.140625" style="3" customWidth="1"/>
  </cols>
  <sheetData>
    <row r="1" ht="13.5" customHeight="1"/>
    <row r="2" spans="2:6" ht="13.5" customHeight="1">
      <c r="B2" s="359" t="s">
        <v>204</v>
      </c>
      <c r="C2" s="360"/>
      <c r="D2" s="360"/>
      <c r="E2" s="361"/>
      <c r="F2" s="362"/>
    </row>
    <row r="3" spans="2:6" ht="3" customHeight="1">
      <c r="B3" s="209"/>
      <c r="C3" s="210"/>
      <c r="D3" s="210"/>
      <c r="E3" s="210"/>
      <c r="F3" s="210"/>
    </row>
    <row r="4" spans="2:6" ht="13.5" customHeight="1">
      <c r="B4" s="211" t="s">
        <v>205</v>
      </c>
      <c r="C4" s="211" t="s">
        <v>206</v>
      </c>
      <c r="D4" s="349" t="s">
        <v>207</v>
      </c>
      <c r="E4" s="363"/>
      <c r="F4" s="4" t="s">
        <v>208</v>
      </c>
    </row>
    <row r="5" spans="2:7" ht="13.5" customHeight="1">
      <c r="B5" s="212">
        <v>1</v>
      </c>
      <c r="C5" s="213">
        <v>63</v>
      </c>
      <c r="D5" s="214" t="s">
        <v>209</v>
      </c>
      <c r="E5" s="215" t="s">
        <v>210</v>
      </c>
      <c r="F5" s="215" t="s">
        <v>13</v>
      </c>
      <c r="G5" s="216"/>
    </row>
    <row r="6" spans="2:7" ht="13.5" customHeight="1">
      <c r="B6" s="217">
        <v>2</v>
      </c>
      <c r="C6" s="79">
        <v>154</v>
      </c>
      <c r="D6" s="214" t="s">
        <v>444</v>
      </c>
      <c r="E6" s="214" t="s">
        <v>443</v>
      </c>
      <c r="F6" s="215" t="s">
        <v>45</v>
      </c>
      <c r="G6" s="218"/>
    </row>
    <row r="7" spans="2:6" ht="13.5" customHeight="1">
      <c r="B7" s="217">
        <v>3</v>
      </c>
      <c r="C7" s="79">
        <v>213</v>
      </c>
      <c r="D7" s="214" t="s">
        <v>211</v>
      </c>
      <c r="E7" s="214" t="s">
        <v>212</v>
      </c>
      <c r="F7" s="215" t="s">
        <v>6</v>
      </c>
    </row>
    <row r="8" spans="2:7" ht="13.5" customHeight="1">
      <c r="B8" s="217">
        <v>4</v>
      </c>
      <c r="C8" s="79">
        <v>120</v>
      </c>
      <c r="D8" s="214" t="s">
        <v>444</v>
      </c>
      <c r="E8" s="215" t="s">
        <v>445</v>
      </c>
      <c r="F8" s="215" t="s">
        <v>45</v>
      </c>
      <c r="G8" s="216"/>
    </row>
    <row r="9" spans="2:7" ht="13.5" customHeight="1">
      <c r="B9" s="217">
        <v>5</v>
      </c>
      <c r="C9" s="79">
        <v>100</v>
      </c>
      <c r="D9" s="214" t="s">
        <v>291</v>
      </c>
      <c r="E9" s="214" t="s">
        <v>292</v>
      </c>
      <c r="F9" s="215" t="s">
        <v>27</v>
      </c>
      <c r="G9" s="218"/>
    </row>
    <row r="10" spans="2:7" ht="13.5" customHeight="1">
      <c r="B10" s="217">
        <v>6</v>
      </c>
      <c r="C10" s="79">
        <v>192</v>
      </c>
      <c r="D10" s="215" t="s">
        <v>364</v>
      </c>
      <c r="E10" s="214" t="s">
        <v>363</v>
      </c>
      <c r="F10" s="215" t="s">
        <v>345</v>
      </c>
      <c r="G10" s="219"/>
    </row>
    <row r="11" spans="2:6" ht="13.5" customHeight="1">
      <c r="B11" s="217">
        <v>7</v>
      </c>
      <c r="C11" s="79">
        <v>83</v>
      </c>
      <c r="D11" s="215" t="s">
        <v>427</v>
      </c>
      <c r="E11" s="215" t="s">
        <v>426</v>
      </c>
      <c r="F11" s="215" t="s">
        <v>37</v>
      </c>
    </row>
    <row r="12" spans="2:6" ht="13.5" customHeight="1">
      <c r="B12" s="217">
        <v>8</v>
      </c>
      <c r="C12" s="79">
        <v>19</v>
      </c>
      <c r="D12" s="214" t="s">
        <v>213</v>
      </c>
      <c r="E12" s="214" t="s">
        <v>214</v>
      </c>
      <c r="F12" s="215" t="s">
        <v>6</v>
      </c>
    </row>
    <row r="13" spans="2:6" ht="13.5" customHeight="1">
      <c r="B13" s="217">
        <v>9</v>
      </c>
      <c r="C13" s="79">
        <v>48</v>
      </c>
      <c r="D13" s="214" t="s">
        <v>284</v>
      </c>
      <c r="E13" s="214" t="s">
        <v>285</v>
      </c>
      <c r="F13" s="215" t="s">
        <v>25</v>
      </c>
    </row>
    <row r="14" spans="2:7" ht="13.5" customHeight="1">
      <c r="B14" s="220">
        <v>10</v>
      </c>
      <c r="C14" s="221">
        <v>18</v>
      </c>
      <c r="D14" s="222" t="s">
        <v>284</v>
      </c>
      <c r="E14" s="267" t="s">
        <v>286</v>
      </c>
      <c r="F14" s="223" t="s">
        <v>25</v>
      </c>
      <c r="G14" s="216"/>
    </row>
  </sheetData>
  <mergeCells count="2">
    <mergeCell ref="B2:F2"/>
    <mergeCell ref="D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N68"/>
  <sheetViews>
    <sheetView showGridLines="0" showRowColHeaders="0" workbookViewId="0" topLeftCell="A1">
      <selection activeCell="A97" sqref="A97"/>
    </sheetView>
  </sheetViews>
  <sheetFormatPr defaultColWidth="9.140625" defaultRowHeight="12" customHeight="1"/>
  <cols>
    <col min="1" max="1" width="4.140625" style="3" customWidth="1"/>
    <col min="2" max="2" width="3.00390625" style="3" customWidth="1"/>
    <col min="3" max="3" width="20.140625" style="3" customWidth="1"/>
    <col min="4" max="4" width="16.7109375" style="3" customWidth="1"/>
    <col min="5" max="5" width="6.421875" style="3" customWidth="1"/>
    <col min="6" max="6" width="3.00390625" style="3" customWidth="1"/>
    <col min="7" max="7" width="1.8515625" style="224" customWidth="1"/>
    <col min="8" max="8" width="3.00390625" style="3" customWidth="1"/>
    <col min="9" max="9" width="20.140625" style="3" customWidth="1"/>
    <col min="10" max="10" width="16.7109375" style="3" customWidth="1"/>
    <col min="11" max="11" width="5.28125" style="3" customWidth="1"/>
    <col min="12" max="12" width="3.00390625" style="3" customWidth="1"/>
    <col min="13" max="13" width="1.8515625" style="3" customWidth="1"/>
    <col min="14" max="14" width="23.00390625" style="3" customWidth="1"/>
    <col min="15" max="16" width="5.28125" style="3" customWidth="1"/>
    <col min="17" max="17" width="3.00390625" style="3" customWidth="1"/>
    <col min="18" max="16384" width="9.140625" style="3" customWidth="1"/>
  </cols>
  <sheetData>
    <row r="1" ht="13.5" customHeight="1"/>
    <row r="2" spans="2:40" ht="13.5" customHeight="1">
      <c r="B2" s="225"/>
      <c r="C2" s="226" t="s">
        <v>70</v>
      </c>
      <c r="D2" s="2"/>
      <c r="E2" s="2"/>
      <c r="F2" s="33"/>
      <c r="G2" s="227"/>
      <c r="H2" s="33"/>
      <c r="I2" s="33"/>
      <c r="J2" s="33"/>
      <c r="K2" s="33"/>
      <c r="L2" s="33"/>
      <c r="M2" s="33"/>
      <c r="N2" s="33"/>
      <c r="O2" s="33"/>
      <c r="P2" s="33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47"/>
      <c r="AN2" s="47"/>
    </row>
    <row r="3" spans="2:31" ht="13.5" customHeight="1">
      <c r="B3" s="241"/>
      <c r="C3" s="114"/>
      <c r="D3" s="114"/>
      <c r="E3" s="114"/>
      <c r="F3" s="242"/>
      <c r="G3" s="94"/>
      <c r="H3" s="241"/>
      <c r="I3" s="114"/>
      <c r="J3" s="114"/>
      <c r="K3" s="114"/>
      <c r="L3" s="242"/>
      <c r="M3" s="33"/>
      <c r="N3" s="33"/>
      <c r="O3" s="33"/>
      <c r="P3" s="33"/>
      <c r="Q3" s="117"/>
      <c r="R3" s="117"/>
      <c r="S3" s="117"/>
      <c r="T3" s="117"/>
      <c r="U3" s="117"/>
      <c r="V3" s="17"/>
      <c r="W3" s="117"/>
      <c r="X3" s="117"/>
      <c r="Y3" s="117"/>
      <c r="Z3" s="117"/>
      <c r="AA3" s="18"/>
      <c r="AB3" s="17"/>
      <c r="AC3" s="117"/>
      <c r="AD3" s="117"/>
      <c r="AE3" s="117"/>
    </row>
    <row r="4" spans="2:31" ht="13.5" customHeight="1">
      <c r="B4" s="243"/>
      <c r="C4" s="244" t="str">
        <f>Fixtures!B3</f>
        <v>Sun 28 Apr</v>
      </c>
      <c r="D4" s="245"/>
      <c r="E4" s="245"/>
      <c r="F4" s="246"/>
      <c r="G4" s="94"/>
      <c r="H4" s="195"/>
      <c r="I4" s="244" t="str">
        <f>Fixtures!B14</f>
        <v>Sun 14  Jul</v>
      </c>
      <c r="J4" s="245"/>
      <c r="K4" s="245"/>
      <c r="L4" s="28"/>
      <c r="M4" s="33"/>
      <c r="N4" s="33"/>
      <c r="O4" s="33"/>
      <c r="P4" s="33"/>
      <c r="Q4" s="117"/>
      <c r="R4" s="117"/>
      <c r="S4" s="117"/>
      <c r="T4" s="117"/>
      <c r="U4" s="117"/>
      <c r="V4" s="17"/>
      <c r="W4" s="117"/>
      <c r="X4" s="117"/>
      <c r="Y4" s="117"/>
      <c r="Z4" s="117"/>
      <c r="AA4" s="18"/>
      <c r="AB4" s="18"/>
      <c r="AC4" s="117"/>
      <c r="AD4" s="117"/>
      <c r="AE4" s="117"/>
    </row>
    <row r="5" spans="2:31" ht="13.5" customHeight="1">
      <c r="B5" s="195"/>
      <c r="C5" s="27" t="str">
        <f>Fixtures!C3</f>
        <v>Highgate</v>
      </c>
      <c r="D5" s="27" t="s">
        <v>111</v>
      </c>
      <c r="E5" s="228" t="s">
        <v>110</v>
      </c>
      <c r="F5" s="229"/>
      <c r="G5" s="94"/>
      <c r="H5" s="195"/>
      <c r="I5" s="27" t="str">
        <f>Fixtures!C14</f>
        <v>Teddington</v>
      </c>
      <c r="J5" s="27" t="s">
        <v>138</v>
      </c>
      <c r="K5" s="228" t="s">
        <v>125</v>
      </c>
      <c r="L5" s="28"/>
      <c r="M5" s="33"/>
      <c r="N5" s="33"/>
      <c r="O5" s="33"/>
      <c r="P5" s="33"/>
      <c r="Q5" s="117"/>
      <c r="R5" s="117"/>
      <c r="S5" s="117"/>
      <c r="T5" s="117"/>
      <c r="U5" s="117"/>
      <c r="V5" s="12"/>
      <c r="W5" s="12"/>
      <c r="X5" s="12"/>
      <c r="Y5" s="12"/>
      <c r="Z5" s="12"/>
      <c r="AA5" s="12"/>
      <c r="AB5" s="12"/>
      <c r="AC5" s="117"/>
      <c r="AD5" s="117"/>
      <c r="AE5" s="117"/>
    </row>
    <row r="6" spans="2:31" ht="13.5" customHeight="1">
      <c r="B6" s="195"/>
      <c r="C6" s="27"/>
      <c r="D6" s="230"/>
      <c r="E6" s="228"/>
      <c r="F6" s="229"/>
      <c r="G6" s="94"/>
      <c r="H6" s="195"/>
      <c r="I6" s="27"/>
      <c r="J6" s="27"/>
      <c r="K6" s="27"/>
      <c r="L6" s="28"/>
      <c r="M6" s="33"/>
      <c r="N6" s="33"/>
      <c r="O6" s="33"/>
      <c r="P6" s="33"/>
      <c r="Q6" s="117"/>
      <c r="R6" s="117"/>
      <c r="S6" s="117"/>
      <c r="T6" s="117"/>
      <c r="U6" s="117"/>
      <c r="V6" s="12"/>
      <c r="W6" s="12"/>
      <c r="X6" s="12"/>
      <c r="Y6" s="12"/>
      <c r="Z6" s="12"/>
      <c r="AA6" s="12"/>
      <c r="AB6" s="12"/>
      <c r="AC6" s="117"/>
      <c r="AD6" s="117"/>
      <c r="AE6" s="117"/>
    </row>
    <row r="7" spans="2:31" ht="13.5" customHeight="1">
      <c r="B7" s="243"/>
      <c r="C7" s="244" t="str">
        <f>Fixtures!B4</f>
        <v>Sun 05 May</v>
      </c>
      <c r="D7" s="245"/>
      <c r="E7" s="228"/>
      <c r="F7" s="246"/>
      <c r="G7" s="94"/>
      <c r="H7" s="195"/>
      <c r="I7" s="244" t="str">
        <f>Fixtures!B15</f>
        <v>Sun 21 Jul</v>
      </c>
      <c r="J7" s="27"/>
      <c r="K7" s="27"/>
      <c r="L7" s="28"/>
      <c r="M7" s="33"/>
      <c r="N7" s="33"/>
      <c r="O7" s="33"/>
      <c r="P7" s="33"/>
      <c r="Q7" s="117"/>
      <c r="R7" s="117"/>
      <c r="S7" s="117"/>
      <c r="T7" s="117"/>
      <c r="U7" s="117"/>
      <c r="V7" s="12"/>
      <c r="W7" s="12"/>
      <c r="X7" s="12"/>
      <c r="Y7" s="12"/>
      <c r="Z7" s="12"/>
      <c r="AA7" s="12"/>
      <c r="AB7" s="12"/>
      <c r="AC7" s="117"/>
      <c r="AD7" s="117"/>
      <c r="AE7" s="117"/>
    </row>
    <row r="8" spans="2:31" ht="13.5" customHeight="1">
      <c r="B8" s="195"/>
      <c r="C8" s="231" t="str">
        <f>Fixtures!C4</f>
        <v>Harrow St. Mary's</v>
      </c>
      <c r="D8" s="27" t="s">
        <v>123</v>
      </c>
      <c r="E8" s="228" t="s">
        <v>119</v>
      </c>
      <c r="F8" s="229"/>
      <c r="G8" s="94"/>
      <c r="H8" s="195"/>
      <c r="I8" s="27" t="str">
        <f>Fixtures!C15</f>
        <v>Amersham</v>
      </c>
      <c r="J8" s="27" t="s">
        <v>346</v>
      </c>
      <c r="K8" s="228" t="s">
        <v>347</v>
      </c>
      <c r="L8" s="28"/>
      <c r="M8" s="33"/>
      <c r="N8" s="33"/>
      <c r="O8" s="33"/>
      <c r="P8" s="33"/>
      <c r="Q8" s="117"/>
      <c r="R8" s="117"/>
      <c r="S8" s="117"/>
      <c r="T8" s="117"/>
      <c r="U8" s="117"/>
      <c r="V8" s="12"/>
      <c r="W8" s="12"/>
      <c r="X8" s="12"/>
      <c r="Y8" s="12"/>
      <c r="Z8" s="12"/>
      <c r="AA8" s="12"/>
      <c r="AB8" s="12"/>
      <c r="AC8" s="117"/>
      <c r="AD8" s="117"/>
      <c r="AE8" s="117"/>
    </row>
    <row r="9" spans="2:31" ht="13.5" customHeight="1">
      <c r="B9" s="195"/>
      <c r="C9" s="232"/>
      <c r="D9" s="230"/>
      <c r="E9" s="228"/>
      <c r="F9" s="229"/>
      <c r="G9" s="94"/>
      <c r="H9" s="195"/>
      <c r="I9" s="27"/>
      <c r="J9" s="27"/>
      <c r="K9" s="27"/>
      <c r="L9" s="28"/>
      <c r="M9" s="33"/>
      <c r="N9" s="33"/>
      <c r="O9" s="33"/>
      <c r="P9" s="33"/>
      <c r="Q9" s="117"/>
      <c r="R9" s="117"/>
      <c r="S9" s="117"/>
      <c r="T9" s="117"/>
      <c r="U9" s="117"/>
      <c r="V9" s="12"/>
      <c r="W9" s="12"/>
      <c r="X9" s="12"/>
      <c r="Y9" s="12"/>
      <c r="Z9" s="12"/>
      <c r="AA9" s="12"/>
      <c r="AB9" s="12"/>
      <c r="AC9" s="117"/>
      <c r="AD9" s="117"/>
      <c r="AE9" s="117"/>
    </row>
    <row r="10" spans="2:31" ht="13.5" customHeight="1">
      <c r="B10" s="243"/>
      <c r="C10" s="244" t="str">
        <f>Fixtures!B5</f>
        <v>Sun 12 May</v>
      </c>
      <c r="D10" s="245"/>
      <c r="E10" s="228"/>
      <c r="F10" s="246"/>
      <c r="G10" s="94"/>
      <c r="H10" s="195"/>
      <c r="I10" s="244" t="str">
        <f>Fixtures!B16</f>
        <v>Sun 28 Jul</v>
      </c>
      <c r="J10" s="27"/>
      <c r="K10" s="27"/>
      <c r="L10" s="28"/>
      <c r="M10" s="33"/>
      <c r="N10" s="33"/>
      <c r="O10" s="33"/>
      <c r="P10" s="33"/>
      <c r="Q10" s="117"/>
      <c r="R10" s="117"/>
      <c r="S10" s="117"/>
      <c r="T10" s="117"/>
      <c r="U10" s="117"/>
      <c r="V10" s="12"/>
      <c r="W10" s="12"/>
      <c r="X10" s="12"/>
      <c r="Y10" s="12"/>
      <c r="Z10" s="12"/>
      <c r="AA10" s="12"/>
      <c r="AB10" s="12"/>
      <c r="AC10" s="117"/>
      <c r="AD10" s="117"/>
      <c r="AE10" s="117"/>
    </row>
    <row r="11" spans="2:31" ht="13.5" customHeight="1">
      <c r="B11" s="195"/>
      <c r="C11" s="231" t="str">
        <f>Fixtures!C5</f>
        <v>Hampton Wick</v>
      </c>
      <c r="D11" s="27" t="s">
        <v>107</v>
      </c>
      <c r="E11" s="228" t="s">
        <v>108</v>
      </c>
      <c r="F11" s="229"/>
      <c r="G11" s="94"/>
      <c r="H11" s="195"/>
      <c r="I11" s="27" t="str">
        <f>Fixtures!C16</f>
        <v>Langleybury</v>
      </c>
      <c r="J11" s="27" t="s">
        <v>111</v>
      </c>
      <c r="K11" s="228" t="s">
        <v>110</v>
      </c>
      <c r="L11" s="28"/>
      <c r="M11" s="33"/>
      <c r="N11" s="132" t="s">
        <v>70</v>
      </c>
      <c r="O11" s="233"/>
      <c r="P11" s="234"/>
      <c r="Q11" s="117"/>
      <c r="R11" s="117"/>
      <c r="S11" s="117"/>
      <c r="T11" s="117"/>
      <c r="U11" s="117"/>
      <c r="V11" s="12"/>
      <c r="W11" s="12"/>
      <c r="X11" s="12"/>
      <c r="Y11" s="12"/>
      <c r="Z11" s="12"/>
      <c r="AA11" s="12"/>
      <c r="AB11" s="12"/>
      <c r="AC11" s="117"/>
      <c r="AD11" s="117"/>
      <c r="AE11" s="117"/>
    </row>
    <row r="12" spans="2:31" ht="13.5" customHeight="1">
      <c r="B12" s="195"/>
      <c r="C12" s="232"/>
      <c r="D12" s="230"/>
      <c r="E12" s="235"/>
      <c r="F12" s="229"/>
      <c r="G12" s="94"/>
      <c r="H12" s="195"/>
      <c r="I12" s="27"/>
      <c r="J12" s="27"/>
      <c r="K12" s="27"/>
      <c r="L12" s="28"/>
      <c r="M12" s="33"/>
      <c r="N12" s="26" t="s">
        <v>111</v>
      </c>
      <c r="O12" s="141" t="s">
        <v>110</v>
      </c>
      <c r="P12" s="142">
        <v>4</v>
      </c>
      <c r="Q12" s="117"/>
      <c r="R12" s="117"/>
      <c r="S12" s="117"/>
      <c r="T12" s="117"/>
      <c r="U12" s="117"/>
      <c r="V12" s="12"/>
      <c r="W12" s="12"/>
      <c r="X12" s="12"/>
      <c r="Y12" s="12"/>
      <c r="Z12" s="12"/>
      <c r="AA12" s="12"/>
      <c r="AB12" s="12"/>
      <c r="AC12" s="117"/>
      <c r="AD12" s="117"/>
      <c r="AE12" s="117"/>
    </row>
    <row r="13" spans="2:31" ht="13.5" customHeight="1">
      <c r="B13" s="243"/>
      <c r="C13" s="244" t="str">
        <f>Fixtures!B6</f>
        <v>Sun 19 May</v>
      </c>
      <c r="D13" s="245"/>
      <c r="E13" s="245"/>
      <c r="F13" s="246"/>
      <c r="G13" s="94"/>
      <c r="H13" s="195"/>
      <c r="I13" s="244" t="str">
        <f>Fixtures!B17</f>
        <v>Sun 04 Aug</v>
      </c>
      <c r="J13" s="27"/>
      <c r="K13" s="27"/>
      <c r="L13" s="28"/>
      <c r="M13" s="33"/>
      <c r="N13" s="26" t="s">
        <v>138</v>
      </c>
      <c r="O13" s="141" t="s">
        <v>125</v>
      </c>
      <c r="P13" s="142">
        <v>3</v>
      </c>
      <c r="Q13" s="117"/>
      <c r="R13" s="117"/>
      <c r="S13" s="117"/>
      <c r="T13" s="117"/>
      <c r="U13" s="117"/>
      <c r="V13" s="12"/>
      <c r="W13" s="12"/>
      <c r="X13" s="12"/>
      <c r="Y13" s="12"/>
      <c r="Z13" s="12"/>
      <c r="AA13" s="12"/>
      <c r="AB13" s="12"/>
      <c r="AC13" s="117"/>
      <c r="AD13" s="117"/>
      <c r="AE13" s="117"/>
    </row>
    <row r="14" spans="2:31" ht="13.5" customHeight="1">
      <c r="B14" s="195"/>
      <c r="C14" s="231" t="str">
        <f>Fixtures!C6</f>
        <v>Northwood</v>
      </c>
      <c r="D14" s="27" t="s">
        <v>111</v>
      </c>
      <c r="E14" s="228" t="s">
        <v>110</v>
      </c>
      <c r="F14" s="229"/>
      <c r="G14" s="94"/>
      <c r="H14" s="195"/>
      <c r="I14" s="27" t="str">
        <f>Fixtures!C17</f>
        <v>Wembley</v>
      </c>
      <c r="J14" s="27" t="s">
        <v>331</v>
      </c>
      <c r="K14" s="228" t="s">
        <v>110</v>
      </c>
      <c r="L14" s="28"/>
      <c r="M14" s="33"/>
      <c r="N14" s="26" t="s">
        <v>126</v>
      </c>
      <c r="O14" s="141" t="s">
        <v>119</v>
      </c>
      <c r="P14" s="142">
        <v>2</v>
      </c>
      <c r="Q14" s="117"/>
      <c r="R14" s="117"/>
      <c r="S14" s="117"/>
      <c r="T14" s="117"/>
      <c r="U14" s="117"/>
      <c r="V14" s="12"/>
      <c r="W14" s="12"/>
      <c r="X14" s="12"/>
      <c r="Y14" s="12"/>
      <c r="Z14" s="12"/>
      <c r="AA14" s="12"/>
      <c r="AB14" s="12"/>
      <c r="AC14" s="117"/>
      <c r="AD14" s="117"/>
      <c r="AE14" s="117"/>
    </row>
    <row r="15" spans="2:31" ht="13.5" customHeight="1">
      <c r="B15" s="195"/>
      <c r="C15" s="232"/>
      <c r="D15" s="27"/>
      <c r="E15" s="27"/>
      <c r="F15" s="229"/>
      <c r="G15" s="94"/>
      <c r="H15" s="195"/>
      <c r="I15" s="27"/>
      <c r="J15" s="236"/>
      <c r="K15" s="236"/>
      <c r="L15" s="28"/>
      <c r="M15" s="33"/>
      <c r="N15" s="26" t="s">
        <v>123</v>
      </c>
      <c r="O15" s="141" t="s">
        <v>119</v>
      </c>
      <c r="P15" s="142">
        <v>1</v>
      </c>
      <c r="Q15" s="117"/>
      <c r="R15" s="117"/>
      <c r="S15" s="117"/>
      <c r="T15" s="117"/>
      <c r="U15" s="117"/>
      <c r="V15" s="12"/>
      <c r="W15" s="12"/>
      <c r="X15" s="12"/>
      <c r="Y15" s="12"/>
      <c r="Z15" s="12"/>
      <c r="AA15" s="12"/>
      <c r="AB15" s="12"/>
      <c r="AC15" s="117"/>
      <c r="AD15" s="117"/>
      <c r="AE15" s="117"/>
    </row>
    <row r="16" spans="2:31" ht="13.5" customHeight="1">
      <c r="B16" s="243"/>
      <c r="C16" s="247" t="str">
        <f>Fixtures!B7</f>
        <v>Sun 26 May</v>
      </c>
      <c r="D16" s="245"/>
      <c r="E16" s="245"/>
      <c r="F16" s="246"/>
      <c r="G16" s="94"/>
      <c r="H16" s="195"/>
      <c r="I16" s="244" t="str">
        <f>Fixtures!B18</f>
        <v>Sun 11 Aug</v>
      </c>
      <c r="J16" s="236"/>
      <c r="K16" s="236"/>
      <c r="L16" s="28"/>
      <c r="M16" s="33"/>
      <c r="N16" s="26" t="s">
        <v>107</v>
      </c>
      <c r="O16" s="141" t="s">
        <v>108</v>
      </c>
      <c r="P16" s="142">
        <v>1</v>
      </c>
      <c r="Q16" s="117"/>
      <c r="R16" s="117"/>
      <c r="S16" s="117"/>
      <c r="T16" s="117"/>
      <c r="U16" s="117"/>
      <c r="V16" s="12"/>
      <c r="W16" s="12"/>
      <c r="X16" s="12"/>
      <c r="Y16" s="12"/>
      <c r="Z16" s="12"/>
      <c r="AA16" s="12"/>
      <c r="AB16" s="12"/>
      <c r="AC16" s="117"/>
      <c r="AD16" s="117"/>
      <c r="AE16" s="117"/>
    </row>
    <row r="17" spans="2:31" ht="13.5" customHeight="1">
      <c r="B17" s="195"/>
      <c r="C17" s="231" t="str">
        <f>Fixtures!C7</f>
        <v>Kew</v>
      </c>
      <c r="D17" s="27" t="s">
        <v>120</v>
      </c>
      <c r="E17" s="228" t="s">
        <v>108</v>
      </c>
      <c r="F17" s="229"/>
      <c r="G17" s="94"/>
      <c r="H17" s="195"/>
      <c r="I17" s="27" t="str">
        <f>Fixtures!C18</f>
        <v>Hornsey</v>
      </c>
      <c r="J17" s="27" t="s">
        <v>332</v>
      </c>
      <c r="K17" s="228" t="s">
        <v>110</v>
      </c>
      <c r="L17" s="28"/>
      <c r="M17" s="33"/>
      <c r="N17" s="26" t="s">
        <v>120</v>
      </c>
      <c r="O17" s="141" t="s">
        <v>108</v>
      </c>
      <c r="P17" s="142">
        <v>1</v>
      </c>
      <c r="Q17" s="117"/>
      <c r="R17" s="117"/>
      <c r="S17" s="117"/>
      <c r="T17" s="117"/>
      <c r="U17" s="117"/>
      <c r="V17" s="12"/>
      <c r="W17" s="12"/>
      <c r="X17" s="12"/>
      <c r="Y17" s="12"/>
      <c r="Z17" s="12"/>
      <c r="AA17" s="12"/>
      <c r="AB17" s="12"/>
      <c r="AC17" s="117"/>
      <c r="AD17" s="117"/>
      <c r="AE17" s="117"/>
    </row>
    <row r="18" spans="2:31" ht="13.5" customHeight="1">
      <c r="B18" s="195"/>
      <c r="C18" s="232"/>
      <c r="D18" s="230"/>
      <c r="E18" s="230"/>
      <c r="F18" s="229"/>
      <c r="G18" s="94"/>
      <c r="H18" s="195"/>
      <c r="I18" s="27"/>
      <c r="J18" s="236"/>
      <c r="K18" s="236"/>
      <c r="L18" s="28"/>
      <c r="M18" s="33"/>
      <c r="N18" s="26" t="s">
        <v>115</v>
      </c>
      <c r="O18" s="141" t="s">
        <v>116</v>
      </c>
      <c r="P18" s="142">
        <v>1</v>
      </c>
      <c r="Q18" s="117"/>
      <c r="R18" s="117"/>
      <c r="S18" s="117"/>
      <c r="T18" s="117"/>
      <c r="U18" s="117"/>
      <c r="V18" s="12"/>
      <c r="W18" s="12"/>
      <c r="X18" s="12"/>
      <c r="Y18" s="12"/>
      <c r="Z18" s="12"/>
      <c r="AA18" s="12"/>
      <c r="AB18" s="12"/>
      <c r="AC18" s="117"/>
      <c r="AD18" s="117"/>
      <c r="AE18" s="117"/>
    </row>
    <row r="19" spans="2:31" ht="13.5" customHeight="1">
      <c r="B19" s="243"/>
      <c r="C19" s="244" t="str">
        <f>Fixtures!B8</f>
        <v>Sun 02 Jun</v>
      </c>
      <c r="D19" s="245"/>
      <c r="E19" s="245"/>
      <c r="F19" s="246"/>
      <c r="G19" s="94"/>
      <c r="H19" s="195"/>
      <c r="I19" s="244" t="str">
        <f>Fixtures!B19</f>
        <v>Sat 17 Aug</v>
      </c>
      <c r="J19" s="236"/>
      <c r="K19" s="236"/>
      <c r="L19" s="28"/>
      <c r="M19" s="33"/>
      <c r="N19" s="26" t="s">
        <v>247</v>
      </c>
      <c r="O19" s="141" t="s">
        <v>125</v>
      </c>
      <c r="P19" s="142">
        <v>1</v>
      </c>
      <c r="Q19" s="117"/>
      <c r="R19" s="117"/>
      <c r="S19" s="117"/>
      <c r="T19" s="117"/>
      <c r="U19" s="117"/>
      <c r="V19" s="12"/>
      <c r="W19" s="12"/>
      <c r="X19" s="12"/>
      <c r="Y19" s="12"/>
      <c r="Z19" s="12"/>
      <c r="AA19" s="12"/>
      <c r="AB19" s="12"/>
      <c r="AC19" s="117"/>
      <c r="AD19" s="117"/>
      <c r="AE19" s="117"/>
    </row>
    <row r="20" spans="2:31" ht="13.5" customHeight="1">
      <c r="B20" s="195"/>
      <c r="C20" s="27" t="str">
        <f>Fixtures!C8</f>
        <v>Ealing Three Bridges</v>
      </c>
      <c r="D20" s="27" t="s">
        <v>115</v>
      </c>
      <c r="E20" s="228" t="s">
        <v>116</v>
      </c>
      <c r="F20" s="229"/>
      <c r="G20" s="94"/>
      <c r="H20" s="195"/>
      <c r="I20" s="27" t="s">
        <v>423</v>
      </c>
      <c r="J20" s="27" t="s">
        <v>422</v>
      </c>
      <c r="K20" s="228" t="s">
        <v>110</v>
      </c>
      <c r="L20" s="28"/>
      <c r="M20" s="33"/>
      <c r="N20" s="26" t="s">
        <v>293</v>
      </c>
      <c r="O20" s="141" t="s">
        <v>119</v>
      </c>
      <c r="P20" s="142">
        <v>1</v>
      </c>
      <c r="Q20" s="117"/>
      <c r="R20" s="117"/>
      <c r="S20" s="117"/>
      <c r="T20" s="117"/>
      <c r="U20" s="117"/>
      <c r="V20" s="12"/>
      <c r="W20" s="12"/>
      <c r="X20" s="12"/>
      <c r="Y20" s="12"/>
      <c r="Z20" s="12"/>
      <c r="AA20" s="12"/>
      <c r="AB20" s="12"/>
      <c r="AC20" s="117"/>
      <c r="AD20" s="117"/>
      <c r="AE20" s="117"/>
    </row>
    <row r="21" spans="2:31" ht="13.5" customHeight="1">
      <c r="B21" s="195"/>
      <c r="C21" s="232"/>
      <c r="D21" s="230"/>
      <c r="E21" s="230"/>
      <c r="F21" s="229"/>
      <c r="G21" s="94"/>
      <c r="H21" s="195"/>
      <c r="I21" s="115"/>
      <c r="J21" s="27"/>
      <c r="K21" s="27"/>
      <c r="L21" s="28"/>
      <c r="M21" s="33"/>
      <c r="N21" s="26" t="s">
        <v>310</v>
      </c>
      <c r="O21" s="141" t="s">
        <v>125</v>
      </c>
      <c r="P21" s="142">
        <v>1</v>
      </c>
      <c r="Q21" s="117"/>
      <c r="R21" s="117"/>
      <c r="S21" s="117"/>
      <c r="T21" s="117"/>
      <c r="U21" s="117"/>
      <c r="V21" s="12"/>
      <c r="W21" s="12"/>
      <c r="X21" s="12"/>
      <c r="Y21" s="12"/>
      <c r="Z21" s="12"/>
      <c r="AA21" s="12"/>
      <c r="AB21" s="12"/>
      <c r="AC21" s="117"/>
      <c r="AD21" s="117"/>
      <c r="AE21" s="117"/>
    </row>
    <row r="22" spans="2:31" ht="13.5" customHeight="1">
      <c r="B22" s="243"/>
      <c r="C22" s="244" t="str">
        <f>Fixtures!B9</f>
        <v>Sun 09 Jun</v>
      </c>
      <c r="D22" s="245"/>
      <c r="E22" s="245"/>
      <c r="F22" s="246"/>
      <c r="G22" s="94"/>
      <c r="H22" s="195"/>
      <c r="I22" s="244" t="str">
        <f>Fixtures!B20</f>
        <v>Sat 17 Aug</v>
      </c>
      <c r="J22" s="236"/>
      <c r="K22" s="236"/>
      <c r="L22" s="28"/>
      <c r="M22" s="33"/>
      <c r="N22" s="26" t="s">
        <v>346</v>
      </c>
      <c r="O22" s="141" t="s">
        <v>347</v>
      </c>
      <c r="P22" s="142">
        <v>1</v>
      </c>
      <c r="Q22" s="117"/>
      <c r="R22" s="117"/>
      <c r="S22" s="117"/>
      <c r="T22" s="117"/>
      <c r="U22" s="117"/>
      <c r="V22" s="12"/>
      <c r="W22" s="12"/>
      <c r="X22" s="12"/>
      <c r="Y22" s="12"/>
      <c r="Z22" s="12"/>
      <c r="AA22" s="12"/>
      <c r="AB22" s="12"/>
      <c r="AC22" s="117"/>
      <c r="AD22" s="117"/>
      <c r="AE22" s="117"/>
    </row>
    <row r="23" spans="2:31" ht="13.5" customHeight="1">
      <c r="B23" s="195"/>
      <c r="C23" s="27" t="str">
        <f>Fixtures!C9</f>
        <v>Hampstead</v>
      </c>
      <c r="D23" s="27" t="s">
        <v>126</v>
      </c>
      <c r="E23" s="228" t="s">
        <v>119</v>
      </c>
      <c r="F23" s="229"/>
      <c r="G23" s="94"/>
      <c r="H23" s="195"/>
      <c r="I23" s="27" t="s">
        <v>424</v>
      </c>
      <c r="J23" s="27" t="s">
        <v>425</v>
      </c>
      <c r="K23" s="228"/>
      <c r="L23" s="28"/>
      <c r="M23" s="33"/>
      <c r="N23" s="26" t="s">
        <v>331</v>
      </c>
      <c r="O23" s="141" t="s">
        <v>110</v>
      </c>
      <c r="P23" s="142">
        <v>1</v>
      </c>
      <c r="Q23" s="117"/>
      <c r="R23" s="117"/>
      <c r="S23" s="117"/>
      <c r="T23" s="117"/>
      <c r="U23" s="117"/>
      <c r="V23" s="12"/>
      <c r="W23" s="12"/>
      <c r="X23" s="12"/>
      <c r="Y23" s="12"/>
      <c r="Z23" s="12"/>
      <c r="AA23" s="12"/>
      <c r="AB23" s="12"/>
      <c r="AC23" s="117"/>
      <c r="AD23" s="117"/>
      <c r="AE23" s="117"/>
    </row>
    <row r="24" spans="2:31" ht="13.5" customHeight="1">
      <c r="B24" s="195"/>
      <c r="C24" s="232"/>
      <c r="D24" s="232"/>
      <c r="E24" s="232"/>
      <c r="F24" s="229"/>
      <c r="G24" s="94"/>
      <c r="H24" s="195"/>
      <c r="I24" s="27"/>
      <c r="J24" s="27"/>
      <c r="K24" s="228"/>
      <c r="L24" s="28"/>
      <c r="M24" s="33"/>
      <c r="N24" s="26" t="s">
        <v>332</v>
      </c>
      <c r="O24" s="141" t="s">
        <v>110</v>
      </c>
      <c r="P24" s="142">
        <v>1</v>
      </c>
      <c r="Q24" s="117"/>
      <c r="R24" s="117"/>
      <c r="S24" s="117"/>
      <c r="T24" s="117"/>
      <c r="U24" s="117"/>
      <c r="V24" s="12"/>
      <c r="W24" s="12"/>
      <c r="X24" s="12"/>
      <c r="Y24" s="12"/>
      <c r="Z24" s="12"/>
      <c r="AA24" s="12"/>
      <c r="AB24" s="12"/>
      <c r="AC24" s="117"/>
      <c r="AD24" s="117"/>
      <c r="AE24" s="117"/>
    </row>
    <row r="25" spans="2:31" ht="13.5" customHeight="1">
      <c r="B25" s="243"/>
      <c r="C25" s="244" t="str">
        <f>Fixtures!B10</f>
        <v>Sun 16 Jun</v>
      </c>
      <c r="D25" s="245"/>
      <c r="E25" s="245"/>
      <c r="F25" s="246"/>
      <c r="G25" s="94"/>
      <c r="H25" s="195"/>
      <c r="I25" s="244" t="str">
        <f>Fixtures!B21</f>
        <v>Sun 18 Aug</v>
      </c>
      <c r="J25" s="27"/>
      <c r="K25" s="228"/>
      <c r="L25" s="28"/>
      <c r="M25" s="33"/>
      <c r="N25" s="26" t="s">
        <v>422</v>
      </c>
      <c r="O25" s="141" t="s">
        <v>110</v>
      </c>
      <c r="P25" s="142">
        <v>1</v>
      </c>
      <c r="Q25" s="117"/>
      <c r="R25" s="117"/>
      <c r="S25" s="117"/>
      <c r="T25" s="117"/>
      <c r="U25" s="117"/>
      <c r="V25" s="12"/>
      <c r="W25" s="12"/>
      <c r="X25" s="12"/>
      <c r="Y25" s="12"/>
      <c r="Z25" s="12"/>
      <c r="AA25" s="12"/>
      <c r="AB25" s="12"/>
      <c r="AC25" s="117"/>
      <c r="AD25" s="117"/>
      <c r="AE25" s="117"/>
    </row>
    <row r="26" spans="2:31" ht="13.5" customHeight="1">
      <c r="B26" s="195"/>
      <c r="C26" s="27" t="str">
        <f>Fixtures!C10</f>
        <v>Harrow Weald</v>
      </c>
      <c r="D26" s="27" t="s">
        <v>247</v>
      </c>
      <c r="E26" s="228" t="s">
        <v>125</v>
      </c>
      <c r="F26" s="229"/>
      <c r="G26" s="94"/>
      <c r="H26" s="195"/>
      <c r="I26" s="27" t="s">
        <v>410</v>
      </c>
      <c r="J26" s="27" t="s">
        <v>114</v>
      </c>
      <c r="K26" s="228" t="s">
        <v>110</v>
      </c>
      <c r="L26" s="28"/>
      <c r="M26" s="33"/>
      <c r="N26" s="26" t="s">
        <v>114</v>
      </c>
      <c r="O26" s="141" t="s">
        <v>110</v>
      </c>
      <c r="P26" s="142">
        <v>1</v>
      </c>
      <c r="Q26" s="117"/>
      <c r="R26" s="117"/>
      <c r="S26" s="117"/>
      <c r="T26" s="117"/>
      <c r="U26" s="117"/>
      <c r="V26" s="12"/>
      <c r="W26" s="12"/>
      <c r="X26" s="12"/>
      <c r="Y26" s="12"/>
      <c r="Z26" s="12"/>
      <c r="AA26" s="12"/>
      <c r="AB26" s="12"/>
      <c r="AC26" s="117"/>
      <c r="AD26" s="117"/>
      <c r="AE26" s="117"/>
    </row>
    <row r="27" spans="2:31" ht="13.5" customHeight="1">
      <c r="B27" s="195"/>
      <c r="C27" s="115"/>
      <c r="D27" s="232"/>
      <c r="E27" s="232"/>
      <c r="F27" s="229"/>
      <c r="G27" s="94"/>
      <c r="H27" s="195"/>
      <c r="I27" s="27"/>
      <c r="J27" s="27"/>
      <c r="K27" s="228"/>
      <c r="L27" s="28"/>
      <c r="M27" s="33"/>
      <c r="N27" s="237"/>
      <c r="O27" s="237"/>
      <c r="P27" s="237"/>
      <c r="Q27" s="117"/>
      <c r="R27" s="117"/>
      <c r="S27" s="117"/>
      <c r="T27" s="117"/>
      <c r="U27" s="117"/>
      <c r="V27" s="12"/>
      <c r="W27" s="12"/>
      <c r="X27" s="12"/>
      <c r="Y27" s="12"/>
      <c r="Z27" s="12"/>
      <c r="AA27" s="12"/>
      <c r="AB27" s="12"/>
      <c r="AC27" s="117"/>
      <c r="AD27" s="117"/>
      <c r="AE27" s="117"/>
    </row>
    <row r="28" spans="2:31" ht="13.5" customHeight="1">
      <c r="B28" s="243"/>
      <c r="C28" s="244" t="str">
        <f>Fixtures!B11</f>
        <v>Sun 23 Jun</v>
      </c>
      <c r="D28" s="245"/>
      <c r="E28" s="245"/>
      <c r="F28" s="246"/>
      <c r="G28" s="94"/>
      <c r="H28" s="195"/>
      <c r="I28" s="244" t="str">
        <f>Fixtures!B22</f>
        <v>Mon 26 Aug</v>
      </c>
      <c r="J28" s="27"/>
      <c r="K28" s="228"/>
      <c r="L28" s="28"/>
      <c r="M28" s="33"/>
      <c r="N28" s="12"/>
      <c r="O28" s="12"/>
      <c r="P28" s="12"/>
      <c r="Q28" s="117"/>
      <c r="R28" s="117"/>
      <c r="S28" s="117"/>
      <c r="T28" s="117"/>
      <c r="U28" s="117"/>
      <c r="V28" s="12"/>
      <c r="W28" s="12"/>
      <c r="X28" s="12"/>
      <c r="Y28" s="12"/>
      <c r="Z28" s="12"/>
      <c r="AA28" s="12"/>
      <c r="AB28" s="12"/>
      <c r="AC28" s="117"/>
      <c r="AD28" s="117"/>
      <c r="AE28" s="117"/>
    </row>
    <row r="29" spans="2:31" ht="13.5" customHeight="1">
      <c r="B29" s="195"/>
      <c r="C29" s="27" t="str">
        <f>Fixtures!C11</f>
        <v>British Airways</v>
      </c>
      <c r="D29" s="27" t="s">
        <v>293</v>
      </c>
      <c r="E29" s="228" t="s">
        <v>119</v>
      </c>
      <c r="F29" s="238"/>
      <c r="G29" s="94"/>
      <c r="H29" s="195"/>
      <c r="I29" s="27" t="str">
        <f>Fixtures!C22</f>
        <v>Shepperton</v>
      </c>
      <c r="J29" s="27" t="s">
        <v>126</v>
      </c>
      <c r="K29" s="228" t="s">
        <v>119</v>
      </c>
      <c r="L29" s="28"/>
      <c r="M29" s="33"/>
      <c r="N29" s="12"/>
      <c r="O29" s="12"/>
      <c r="P29" s="12"/>
      <c r="Q29" s="117"/>
      <c r="R29" s="117"/>
      <c r="S29" s="117"/>
      <c r="T29" s="117"/>
      <c r="U29" s="117"/>
      <c r="V29" s="12"/>
      <c r="W29" s="12"/>
      <c r="X29" s="12"/>
      <c r="Y29" s="12"/>
      <c r="Z29" s="12"/>
      <c r="AA29" s="12"/>
      <c r="AB29" s="12"/>
      <c r="AC29" s="117"/>
      <c r="AD29" s="117"/>
      <c r="AE29" s="117"/>
    </row>
    <row r="30" spans="2:31" ht="13.5" customHeight="1">
      <c r="B30" s="195"/>
      <c r="C30" s="27"/>
      <c r="D30" s="27"/>
      <c r="E30" s="228"/>
      <c r="F30" s="238"/>
      <c r="G30" s="94"/>
      <c r="H30" s="195"/>
      <c r="I30" s="27"/>
      <c r="J30" s="27"/>
      <c r="K30" s="228"/>
      <c r="L30" s="28"/>
      <c r="M30" s="33"/>
      <c r="N30" s="117"/>
      <c r="O30" s="117"/>
      <c r="P30" s="12"/>
      <c r="Q30" s="117"/>
      <c r="R30" s="117"/>
      <c r="S30" s="117"/>
      <c r="T30" s="117"/>
      <c r="U30" s="117"/>
      <c r="V30" s="12"/>
      <c r="W30" s="12"/>
      <c r="X30" s="12"/>
      <c r="Y30" s="12"/>
      <c r="Z30" s="12"/>
      <c r="AA30" s="12"/>
      <c r="AB30" s="12"/>
      <c r="AC30" s="117"/>
      <c r="AD30" s="117"/>
      <c r="AE30" s="117"/>
    </row>
    <row r="31" spans="2:31" ht="13.5" customHeight="1">
      <c r="B31" s="243"/>
      <c r="C31" s="244" t="str">
        <f>Fixtures!B12</f>
        <v>Sun 30 Jun</v>
      </c>
      <c r="D31" s="245"/>
      <c r="E31" s="245"/>
      <c r="F31" s="246"/>
      <c r="G31" s="94"/>
      <c r="H31" s="195"/>
      <c r="I31" s="244" t="str">
        <f>Fixtures!B23</f>
        <v>Sun 01 Sep</v>
      </c>
      <c r="J31" s="27"/>
      <c r="K31" s="228"/>
      <c r="L31" s="28"/>
      <c r="M31" s="117"/>
      <c r="N31" s="117"/>
      <c r="O31" s="117"/>
      <c r="P31" s="12"/>
      <c r="Q31" s="117"/>
      <c r="R31" s="117"/>
      <c r="S31" s="117"/>
      <c r="T31" s="117"/>
      <c r="U31" s="117"/>
      <c r="V31" s="12"/>
      <c r="W31" s="12"/>
      <c r="X31" s="12"/>
      <c r="Y31" s="12"/>
      <c r="Z31" s="12"/>
      <c r="AA31" s="12"/>
      <c r="AB31" s="12"/>
      <c r="AC31" s="117"/>
      <c r="AD31" s="117"/>
      <c r="AE31" s="117"/>
    </row>
    <row r="32" spans="2:31" ht="13.5" customHeight="1">
      <c r="B32" s="195"/>
      <c r="C32" s="27" t="str">
        <f>Fixtures!C12</f>
        <v>Acton</v>
      </c>
      <c r="D32" s="27" t="s">
        <v>310</v>
      </c>
      <c r="E32" s="228" t="s">
        <v>125</v>
      </c>
      <c r="F32" s="238"/>
      <c r="G32" s="94"/>
      <c r="H32" s="195"/>
      <c r="I32" s="27" t="str">
        <f>Fixtures!C23</f>
        <v>Hillingdon Manor</v>
      </c>
      <c r="J32" s="27" t="s">
        <v>138</v>
      </c>
      <c r="K32" s="228" t="s">
        <v>125</v>
      </c>
      <c r="L32" s="28"/>
      <c r="M32" s="117"/>
      <c r="N32" s="117"/>
      <c r="O32" s="117"/>
      <c r="P32" s="12"/>
      <c r="Q32" s="117"/>
      <c r="R32" s="117"/>
      <c r="S32" s="117"/>
      <c r="T32" s="117"/>
      <c r="U32" s="117"/>
      <c r="V32" s="12"/>
      <c r="W32" s="12"/>
      <c r="X32" s="12"/>
      <c r="Y32" s="12"/>
      <c r="Z32" s="12"/>
      <c r="AA32" s="12"/>
      <c r="AB32" s="12"/>
      <c r="AC32" s="117"/>
      <c r="AD32" s="117"/>
      <c r="AE32" s="117"/>
    </row>
    <row r="33" spans="2:31" ht="13.5" customHeight="1">
      <c r="B33" s="195"/>
      <c r="C33" s="27"/>
      <c r="D33" s="27"/>
      <c r="E33" s="228"/>
      <c r="F33" s="238"/>
      <c r="G33" s="94"/>
      <c r="H33" s="195"/>
      <c r="I33" s="27"/>
      <c r="J33" s="27" t="s">
        <v>111</v>
      </c>
      <c r="K33" s="228" t="s">
        <v>110</v>
      </c>
      <c r="L33" s="28"/>
      <c r="M33" s="117"/>
      <c r="N33" s="117"/>
      <c r="O33" s="117"/>
      <c r="P33" s="12"/>
      <c r="Q33" s="117"/>
      <c r="R33" s="117"/>
      <c r="S33" s="117"/>
      <c r="T33" s="117"/>
      <c r="U33" s="117"/>
      <c r="V33" s="12"/>
      <c r="W33" s="12"/>
      <c r="X33" s="12"/>
      <c r="Y33" s="12"/>
      <c r="Z33" s="12"/>
      <c r="AA33" s="12"/>
      <c r="AB33" s="12"/>
      <c r="AC33" s="117"/>
      <c r="AD33" s="117"/>
      <c r="AE33" s="117"/>
    </row>
    <row r="34" spans="2:31" ht="12" customHeight="1">
      <c r="B34" s="243"/>
      <c r="C34" s="244" t="str">
        <f>Fixtures!B13</f>
        <v>Sun 07 Jul</v>
      </c>
      <c r="D34" s="245"/>
      <c r="E34" s="245"/>
      <c r="F34" s="28"/>
      <c r="G34" s="94"/>
      <c r="H34" s="195"/>
      <c r="I34" s="27"/>
      <c r="J34" s="27"/>
      <c r="K34" s="228"/>
      <c r="L34" s="28"/>
      <c r="M34" s="117"/>
      <c r="N34" s="117"/>
      <c r="O34" s="117"/>
      <c r="P34" s="12"/>
      <c r="Q34" s="12"/>
      <c r="R34" s="117"/>
      <c r="S34" s="117"/>
      <c r="T34" s="117"/>
      <c r="U34" s="117"/>
      <c r="V34" s="12"/>
      <c r="W34" s="12"/>
      <c r="X34" s="12"/>
      <c r="Y34" s="12"/>
      <c r="Z34" s="12"/>
      <c r="AA34" s="12"/>
      <c r="AB34" s="12"/>
      <c r="AC34" s="117"/>
      <c r="AD34" s="117"/>
      <c r="AE34" s="117"/>
    </row>
    <row r="35" spans="2:31" ht="12" customHeight="1">
      <c r="B35" s="195"/>
      <c r="C35" s="27" t="str">
        <f>Fixtures!C13</f>
        <v>Barnes</v>
      </c>
      <c r="D35" s="27" t="s">
        <v>138</v>
      </c>
      <c r="E35" s="228" t="s">
        <v>125</v>
      </c>
      <c r="F35" s="28"/>
      <c r="G35" s="94"/>
      <c r="H35" s="195"/>
      <c r="I35" s="27"/>
      <c r="J35" s="27"/>
      <c r="K35" s="228"/>
      <c r="L35" s="28"/>
      <c r="M35" s="117"/>
      <c r="N35" s="117"/>
      <c r="O35" s="117"/>
      <c r="P35" s="12"/>
      <c r="Q35" s="12"/>
      <c r="R35" s="117"/>
      <c r="S35" s="117"/>
      <c r="T35" s="117"/>
      <c r="U35" s="117"/>
      <c r="V35" s="12"/>
      <c r="W35" s="12"/>
      <c r="X35" s="12"/>
      <c r="Y35" s="12"/>
      <c r="Z35" s="12"/>
      <c r="AA35" s="12"/>
      <c r="AB35" s="12"/>
      <c r="AC35" s="117"/>
      <c r="AD35" s="117"/>
      <c r="AE35" s="117"/>
    </row>
    <row r="36" spans="2:31" ht="12" customHeight="1">
      <c r="B36" s="198"/>
      <c r="C36" s="30"/>
      <c r="D36" s="276"/>
      <c r="E36" s="276"/>
      <c r="F36" s="277"/>
      <c r="G36" s="94"/>
      <c r="H36" s="198"/>
      <c r="I36" s="248"/>
      <c r="J36" s="30"/>
      <c r="K36" s="30"/>
      <c r="L36" s="239"/>
      <c r="M36" s="117"/>
      <c r="N36" s="117"/>
      <c r="O36" s="117"/>
      <c r="P36" s="12"/>
      <c r="Q36" s="12"/>
      <c r="R36" s="117"/>
      <c r="S36" s="117"/>
      <c r="T36" s="117"/>
      <c r="U36" s="117"/>
      <c r="V36" s="12"/>
      <c r="W36" s="12"/>
      <c r="X36" s="12"/>
      <c r="Y36" s="12"/>
      <c r="Z36" s="12"/>
      <c r="AA36" s="12"/>
      <c r="AB36" s="12"/>
      <c r="AC36" s="117"/>
      <c r="AD36" s="117"/>
      <c r="AE36" s="117"/>
    </row>
    <row r="37" spans="2:31" ht="12" customHeight="1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2"/>
      <c r="Q37" s="12"/>
      <c r="R37" s="117"/>
      <c r="S37" s="117"/>
      <c r="T37" s="117"/>
      <c r="U37" s="117"/>
      <c r="V37" s="12"/>
      <c r="W37" s="12"/>
      <c r="X37" s="12"/>
      <c r="Y37" s="12"/>
      <c r="Z37" s="12"/>
      <c r="AA37" s="12"/>
      <c r="AB37" s="12"/>
      <c r="AC37" s="117"/>
      <c r="AD37" s="117"/>
      <c r="AE37" s="117"/>
    </row>
    <row r="38" spans="7:31" ht="12" customHeight="1"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2"/>
      <c r="R38" s="117"/>
      <c r="S38" s="117"/>
      <c r="T38" s="117"/>
      <c r="U38" s="117"/>
      <c r="V38" s="12"/>
      <c r="W38" s="12"/>
      <c r="X38" s="12"/>
      <c r="Y38" s="12"/>
      <c r="Z38" s="12"/>
      <c r="AA38" s="12"/>
      <c r="AB38" s="12"/>
      <c r="AC38" s="117"/>
      <c r="AD38" s="117"/>
      <c r="AE38" s="117"/>
    </row>
    <row r="39" spans="7:31" ht="12" customHeight="1">
      <c r="G39" s="3"/>
      <c r="H39" s="117"/>
      <c r="I39" s="117"/>
      <c r="J39" s="117"/>
      <c r="K39" s="117"/>
      <c r="L39" s="117"/>
      <c r="M39" s="117"/>
      <c r="N39" s="12"/>
      <c r="O39" s="12"/>
      <c r="Q39" s="12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</row>
    <row r="40" spans="7:31" ht="12" customHeight="1">
      <c r="G40" s="3"/>
      <c r="H40" s="117"/>
      <c r="I40" s="117"/>
      <c r="J40" s="117"/>
      <c r="K40" s="117"/>
      <c r="L40" s="117"/>
      <c r="M40" s="117"/>
      <c r="N40" s="12"/>
      <c r="O40" s="12"/>
      <c r="Q40" s="12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</row>
    <row r="41" spans="7:31" ht="12" customHeight="1">
      <c r="G41" s="3"/>
      <c r="H41" s="12"/>
      <c r="I41" s="12"/>
      <c r="J41" s="12"/>
      <c r="K41" s="12"/>
      <c r="L41" s="12"/>
      <c r="M41" s="117"/>
      <c r="N41" s="12"/>
      <c r="O41" s="12"/>
      <c r="Q41" s="12"/>
      <c r="R41" s="14"/>
      <c r="S41" s="14"/>
      <c r="T41" s="14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</row>
    <row r="42" spans="7:31" ht="12" customHeight="1">
      <c r="G42" s="117"/>
      <c r="H42" s="12"/>
      <c r="I42" s="12"/>
      <c r="J42" s="12"/>
      <c r="K42" s="12"/>
      <c r="L42" s="12"/>
      <c r="M42" s="117"/>
      <c r="N42" s="12"/>
      <c r="O42" s="12"/>
      <c r="Q42" s="12"/>
      <c r="R42" s="240"/>
      <c r="S42" s="240"/>
      <c r="T42" s="117"/>
      <c r="U42" s="12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</row>
    <row r="43" spans="7:31" ht="12" customHeight="1">
      <c r="G43" s="117"/>
      <c r="H43" s="12"/>
      <c r="I43" s="12"/>
      <c r="J43" s="12"/>
      <c r="K43" s="12"/>
      <c r="L43" s="12"/>
      <c r="M43" s="117"/>
      <c r="N43" s="12"/>
      <c r="O43" s="12"/>
      <c r="Q43" s="117"/>
      <c r="R43" s="240"/>
      <c r="S43" s="240"/>
      <c r="T43" s="117"/>
      <c r="U43" s="12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</row>
    <row r="44" spans="7:31" ht="12" customHeight="1">
      <c r="G44" s="117"/>
      <c r="H44" s="12"/>
      <c r="I44" s="12"/>
      <c r="J44" s="12"/>
      <c r="K44" s="12"/>
      <c r="L44" s="12"/>
      <c r="M44" s="12"/>
      <c r="R44" s="240"/>
      <c r="S44" s="240"/>
      <c r="T44" s="117"/>
      <c r="U44" s="12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</row>
    <row r="45" spans="7:31" ht="12" customHeight="1">
      <c r="G45" s="117"/>
      <c r="H45" s="12"/>
      <c r="I45" s="12"/>
      <c r="J45" s="12"/>
      <c r="K45" s="12"/>
      <c r="L45" s="12"/>
      <c r="M45" s="12"/>
      <c r="R45" s="240"/>
      <c r="S45" s="240"/>
      <c r="T45" s="117"/>
      <c r="U45" s="12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</row>
    <row r="46" spans="7:31" ht="12" customHeight="1">
      <c r="G46" s="117"/>
      <c r="M46" s="12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</row>
    <row r="47" spans="7:31" ht="12" customHeight="1">
      <c r="G47" s="117"/>
      <c r="M47" s="12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</row>
    <row r="48" spans="7:13" ht="12" customHeight="1">
      <c r="G48" s="117"/>
      <c r="M48" s="12"/>
    </row>
    <row r="49" ht="12" customHeight="1">
      <c r="G49" s="117"/>
    </row>
    <row r="50" ht="12" customHeight="1">
      <c r="G50" s="117"/>
    </row>
    <row r="51" ht="12" customHeight="1">
      <c r="G51" s="117"/>
    </row>
    <row r="52" ht="12" customHeight="1">
      <c r="G52" s="117"/>
    </row>
    <row r="53" ht="12" customHeight="1">
      <c r="G53" s="117"/>
    </row>
    <row r="54" ht="12" customHeight="1">
      <c r="G54" s="12"/>
    </row>
    <row r="55" ht="12" customHeight="1">
      <c r="G55" s="3"/>
    </row>
    <row r="56" ht="12" customHeight="1">
      <c r="G56" s="3"/>
    </row>
    <row r="57" ht="12" customHeight="1">
      <c r="G57" s="3"/>
    </row>
    <row r="58" ht="12" customHeight="1">
      <c r="G58" s="3"/>
    </row>
    <row r="59" ht="12" customHeight="1">
      <c r="G59" s="3"/>
    </row>
    <row r="60" ht="12" customHeight="1">
      <c r="G60" s="3"/>
    </row>
    <row r="61" ht="12" customHeight="1">
      <c r="G61" s="3"/>
    </row>
    <row r="62" ht="12" customHeight="1">
      <c r="G62" s="3"/>
    </row>
    <row r="63" ht="12" customHeight="1">
      <c r="G63" s="3"/>
    </row>
    <row r="64" ht="12" customHeight="1">
      <c r="G64" s="3"/>
    </row>
    <row r="65" ht="12" customHeight="1">
      <c r="G65" s="3"/>
    </row>
    <row r="66" ht="12" customHeight="1">
      <c r="G66" s="3"/>
    </row>
    <row r="67" ht="12" customHeight="1">
      <c r="G67" s="3"/>
    </row>
    <row r="68" ht="12" customHeight="1">
      <c r="G68" s="3"/>
    </row>
  </sheetData>
  <printOptions/>
  <pageMargins left="0.75" right="0.75" top="1" bottom="1" header="0.5" footer="0.5"/>
  <pageSetup orientation="portrait" paperSize="9"/>
  <ignoredErrors>
    <ignoredError sqref="C1:C3 C6 C9 C12 C15 C18 C21 C24 C27 J9:K10 L4:L23 I6 I9 I12 I15 I18 I21 H30:L30 D27:E28 B1:B29 A1:A65536 G36:G65536 H1:L3 H37:L65536 F1:G29 D1:E13 N27:P65536 Q1:IV65536 P1:P11 D15:E16 M1:M65536 N15:P16 D18:E19 D21:E22 D24:E25 B38:F65536 J4:K4 B33:F33 N12 O1:O12 N1:N10 J6:K7 H4:H23 J15:J16 J21:J22 J18:J19 J12:J13 K12:K13 K15:K16 K18:K19 K21:K2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X229"/>
  <sheetViews>
    <sheetView showGridLines="0" showRowColHeaders="0" workbookViewId="0" topLeftCell="A1">
      <pane xSplit="12" ySplit="2" topLeftCell="M3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A95" sqref="A95"/>
    </sheetView>
  </sheetViews>
  <sheetFormatPr defaultColWidth="9.140625" defaultRowHeight="12.75"/>
  <cols>
    <col min="1" max="1" width="1.8515625" style="3" customWidth="1"/>
    <col min="2" max="2" width="2.421875" style="3" customWidth="1"/>
    <col min="3" max="3" width="23.57421875" style="3" customWidth="1"/>
    <col min="4" max="4" width="5.28125" style="3" customWidth="1"/>
    <col min="5" max="5" width="4.28125" style="3" customWidth="1"/>
    <col min="6" max="8" width="6.8515625" style="3" customWidth="1"/>
    <col min="9" max="9" width="0.9921875" style="3" customWidth="1"/>
    <col min="10" max="10" width="6.7109375" style="3" customWidth="1"/>
    <col min="11" max="11" width="3.140625" style="3" customWidth="1"/>
    <col min="12" max="12" width="0.42578125" style="3" customWidth="1"/>
    <col min="13" max="13" width="23.57421875" style="3" customWidth="1"/>
    <col min="14" max="14" width="5.28125" style="3" customWidth="1"/>
    <col min="15" max="18" width="4.28125" style="3" customWidth="1"/>
    <col min="19" max="19" width="3.57421875" style="3" customWidth="1"/>
    <col min="20" max="20" width="1.1484375" style="3" customWidth="1"/>
    <col min="21" max="21" width="4.7109375" style="3" customWidth="1"/>
    <col min="22" max="22" width="1.1484375" style="3" customWidth="1"/>
    <col min="23" max="23" width="0.9921875" style="3" customWidth="1"/>
    <col min="24" max="24" width="6.421875" style="3" customWidth="1"/>
    <col min="25" max="25" width="3.140625" style="3" customWidth="1"/>
    <col min="26" max="26" width="23.57421875" style="3" customWidth="1"/>
    <col min="27" max="27" width="5.28125" style="3" customWidth="1"/>
    <col min="28" max="32" width="4.28125" style="3" customWidth="1"/>
    <col min="33" max="33" width="5.28125" style="3" customWidth="1"/>
    <col min="34" max="34" width="4.28125" style="3" customWidth="1"/>
    <col min="35" max="35" width="4.7109375" style="3" customWidth="1"/>
    <col min="36" max="36" width="0.9921875" style="3" customWidth="1"/>
    <col min="37" max="40" width="3.57421875" style="3" customWidth="1"/>
    <col min="41" max="41" width="0.9921875" style="3" customWidth="1"/>
    <col min="42" max="42" width="7.00390625" style="3" customWidth="1"/>
    <col min="43" max="43" width="3.140625" style="3" customWidth="1"/>
    <col min="44" max="44" width="23.57421875" style="3" customWidth="1"/>
    <col min="45" max="45" width="5.28125" style="3" customWidth="1"/>
    <col min="46" max="48" width="3.00390625" style="3" customWidth="1"/>
    <col min="49" max="49" width="0.9921875" style="3" customWidth="1"/>
    <col min="50" max="50" width="6.421875" style="3" customWidth="1"/>
    <col min="51" max="16384" width="9.140625" style="3" customWidth="1"/>
  </cols>
  <sheetData>
    <row r="1" spans="1:50" ht="1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3"/>
      <c r="N1" s="48"/>
      <c r="O1" s="48"/>
      <c r="P1" s="49"/>
      <c r="Q1" s="49"/>
      <c r="R1" s="49"/>
      <c r="S1" s="43"/>
      <c r="T1" s="43"/>
      <c r="U1" s="49"/>
      <c r="V1" s="49"/>
      <c r="W1" s="49"/>
      <c r="X1" s="57" t="s">
        <v>93</v>
      </c>
      <c r="Y1" s="119"/>
      <c r="Z1" s="105"/>
      <c r="AA1" s="105"/>
      <c r="AB1" s="105"/>
      <c r="AC1" s="104"/>
      <c r="AD1" s="104"/>
      <c r="AE1" s="104"/>
      <c r="AF1" s="104"/>
      <c r="AG1" s="62" t="s">
        <v>141</v>
      </c>
      <c r="AH1" s="62" t="s">
        <v>142</v>
      </c>
      <c r="AI1" s="62" t="s">
        <v>143</v>
      </c>
      <c r="AJ1" s="104"/>
      <c r="AK1" s="122" t="s">
        <v>144</v>
      </c>
      <c r="AL1" s="123"/>
      <c r="AM1" s="123"/>
      <c r="AN1" s="124"/>
      <c r="AO1" s="94"/>
      <c r="AP1" s="57" t="s">
        <v>93</v>
      </c>
      <c r="AR1" s="105"/>
      <c r="AS1" s="105"/>
      <c r="AT1" s="105"/>
      <c r="AU1" s="105"/>
      <c r="AV1" s="105"/>
      <c r="AW1" s="105"/>
      <c r="AX1" s="57" t="s">
        <v>93</v>
      </c>
    </row>
    <row r="2" spans="1:50" ht="13.5" customHeight="1">
      <c r="A2" s="47"/>
      <c r="B2" s="364" t="s">
        <v>353</v>
      </c>
      <c r="C2" s="365"/>
      <c r="D2" s="366"/>
      <c r="E2" s="249" t="s">
        <v>98</v>
      </c>
      <c r="F2" s="110" t="s">
        <v>215</v>
      </c>
      <c r="G2" s="110" t="s">
        <v>216</v>
      </c>
      <c r="H2" s="250" t="s">
        <v>217</v>
      </c>
      <c r="I2" s="107"/>
      <c r="J2" s="62" t="s">
        <v>218</v>
      </c>
      <c r="K2" s="251"/>
      <c r="L2" s="33"/>
      <c r="M2" s="60" t="s">
        <v>97</v>
      </c>
      <c r="N2" s="187"/>
      <c r="O2" s="61" t="s">
        <v>98</v>
      </c>
      <c r="P2" s="62" t="s">
        <v>99</v>
      </c>
      <c r="Q2" s="62" t="s">
        <v>100</v>
      </c>
      <c r="R2" s="62" t="s">
        <v>101</v>
      </c>
      <c r="S2" s="63" t="s">
        <v>102</v>
      </c>
      <c r="T2" s="64"/>
      <c r="U2" s="63" t="s">
        <v>103</v>
      </c>
      <c r="V2" s="64"/>
      <c r="W2" s="49"/>
      <c r="X2" s="65" t="s">
        <v>104</v>
      </c>
      <c r="Y2" s="119"/>
      <c r="Z2" s="132" t="s">
        <v>147</v>
      </c>
      <c r="AA2" s="61"/>
      <c r="AB2" s="61" t="s">
        <v>98</v>
      </c>
      <c r="AC2" s="62" t="s">
        <v>148</v>
      </c>
      <c r="AD2" s="62" t="s">
        <v>149</v>
      </c>
      <c r="AE2" s="62" t="s">
        <v>101</v>
      </c>
      <c r="AF2" s="62" t="s">
        <v>150</v>
      </c>
      <c r="AG2" s="62" t="s">
        <v>151</v>
      </c>
      <c r="AH2" s="62" t="s">
        <v>152</v>
      </c>
      <c r="AI2" s="62" t="s">
        <v>103</v>
      </c>
      <c r="AJ2" s="133"/>
      <c r="AK2" s="62" t="s">
        <v>148</v>
      </c>
      <c r="AL2" s="62" t="s">
        <v>149</v>
      </c>
      <c r="AM2" s="62" t="s">
        <v>153</v>
      </c>
      <c r="AN2" s="62" t="s">
        <v>150</v>
      </c>
      <c r="AO2" s="94"/>
      <c r="AP2" s="65" t="s">
        <v>104</v>
      </c>
      <c r="AR2" s="60" t="s">
        <v>193</v>
      </c>
      <c r="AS2" s="186"/>
      <c r="AT2" s="174" t="s">
        <v>194</v>
      </c>
      <c r="AU2" s="174" t="s">
        <v>195</v>
      </c>
      <c r="AV2" s="174" t="s">
        <v>196</v>
      </c>
      <c r="AW2" s="106"/>
      <c r="AX2" s="65" t="s">
        <v>104</v>
      </c>
    </row>
    <row r="3" spans="1:50" ht="13.5" customHeight="1">
      <c r="A3" s="43"/>
      <c r="B3" s="217">
        <v>1</v>
      </c>
      <c r="C3" s="26" t="s">
        <v>111</v>
      </c>
      <c r="D3" s="141" t="s">
        <v>110</v>
      </c>
      <c r="E3" s="87">
        <f aca="true" t="shared" si="0" ref="E3:E36">IF(O3="","-",O3)</f>
        <v>19</v>
      </c>
      <c r="F3" s="87">
        <f aca="true" t="shared" si="1" ref="F3:F36">IF(X3="","-",X3)</f>
        <v>612</v>
      </c>
      <c r="G3" s="87">
        <f aca="true" t="shared" si="2" ref="G3:G36">IF(AP3="","-",AP3)</f>
        <v>283.8</v>
      </c>
      <c r="H3" s="87">
        <f aca="true" t="shared" si="3" ref="H3:H36">IF(AX3="","-",AX3)</f>
        <v>88</v>
      </c>
      <c r="I3" s="107"/>
      <c r="J3" s="77">
        <f aca="true" t="shared" si="4" ref="J3:J36">(IF(AND(F3="-",G3="-",H3="-"),"-",SUM(F3:H3)))</f>
        <v>983.8</v>
      </c>
      <c r="K3" s="88"/>
      <c r="L3" s="94"/>
      <c r="M3" s="26" t="s">
        <v>111</v>
      </c>
      <c r="N3" s="141" t="s">
        <v>110</v>
      </c>
      <c r="O3" s="72">
        <v>19</v>
      </c>
      <c r="P3" s="72">
        <v>17</v>
      </c>
      <c r="Q3" s="72">
        <v>1</v>
      </c>
      <c r="R3" s="72">
        <v>724</v>
      </c>
      <c r="S3" s="73">
        <v>112</v>
      </c>
      <c r="T3" s="72"/>
      <c r="U3" s="74">
        <v>45.25</v>
      </c>
      <c r="V3" s="72" t="s">
        <v>235</v>
      </c>
      <c r="W3" s="49"/>
      <c r="X3" s="75">
        <v>612</v>
      </c>
      <c r="Y3" s="43"/>
      <c r="Z3" s="26" t="s">
        <v>111</v>
      </c>
      <c r="AA3" s="153" t="s">
        <v>110</v>
      </c>
      <c r="AB3" s="87">
        <v>19</v>
      </c>
      <c r="AC3" s="143">
        <v>97</v>
      </c>
      <c r="AD3" s="143">
        <v>5</v>
      </c>
      <c r="AE3" s="143">
        <v>481</v>
      </c>
      <c r="AF3" s="143">
        <v>19</v>
      </c>
      <c r="AG3" s="144">
        <v>5.105263157894737</v>
      </c>
      <c r="AH3" s="144">
        <v>4.958762886597938</v>
      </c>
      <c r="AI3" s="145">
        <v>25.31578947368421</v>
      </c>
      <c r="AJ3" s="146"/>
      <c r="AK3" s="87">
        <v>4.333333333333333</v>
      </c>
      <c r="AL3" s="72">
        <v>1</v>
      </c>
      <c r="AM3" s="72">
        <v>13</v>
      </c>
      <c r="AN3" s="72">
        <v>4</v>
      </c>
      <c r="AO3" s="94"/>
      <c r="AP3" s="147">
        <v>283.8</v>
      </c>
      <c r="AR3" s="26" t="s">
        <v>111</v>
      </c>
      <c r="AS3" s="153" t="s">
        <v>110</v>
      </c>
      <c r="AT3" s="142">
        <v>8</v>
      </c>
      <c r="AU3" s="142" t="s">
        <v>235</v>
      </c>
      <c r="AV3" s="142">
        <v>3</v>
      </c>
      <c r="AX3" s="175">
        <v>88</v>
      </c>
    </row>
    <row r="4" spans="1:50" ht="13.5" customHeight="1">
      <c r="A4" s="43"/>
      <c r="B4" s="217">
        <f>B3+1</f>
        <v>2</v>
      </c>
      <c r="C4" s="26" t="s">
        <v>107</v>
      </c>
      <c r="D4" s="141" t="s">
        <v>108</v>
      </c>
      <c r="E4" s="87">
        <f t="shared" si="0"/>
        <v>21</v>
      </c>
      <c r="F4" s="87">
        <f t="shared" si="1"/>
        <v>776</v>
      </c>
      <c r="G4" s="87" t="str">
        <f t="shared" si="2"/>
        <v>-</v>
      </c>
      <c r="H4" s="87">
        <f t="shared" si="3"/>
        <v>72</v>
      </c>
      <c r="I4" s="107"/>
      <c r="J4" s="77">
        <f t="shared" si="4"/>
        <v>848</v>
      </c>
      <c r="K4" s="88"/>
      <c r="L4" s="94"/>
      <c r="M4" s="26" t="s">
        <v>107</v>
      </c>
      <c r="N4" s="71" t="s">
        <v>108</v>
      </c>
      <c r="O4" s="72">
        <v>21</v>
      </c>
      <c r="P4" s="72">
        <v>20</v>
      </c>
      <c r="Q4" s="72">
        <v>3</v>
      </c>
      <c r="R4" s="72">
        <v>895</v>
      </c>
      <c r="S4" s="73">
        <v>121</v>
      </c>
      <c r="T4" s="72"/>
      <c r="U4" s="74">
        <v>52.64705882352941</v>
      </c>
      <c r="V4" s="72" t="s">
        <v>235</v>
      </c>
      <c r="W4" s="49"/>
      <c r="X4" s="75">
        <v>776</v>
      </c>
      <c r="Z4" s="26"/>
      <c r="AA4" s="71"/>
      <c r="AB4" s="87"/>
      <c r="AC4" s="143"/>
      <c r="AD4" s="143"/>
      <c r="AE4" s="143"/>
      <c r="AF4" s="143"/>
      <c r="AG4" s="144"/>
      <c r="AH4" s="144"/>
      <c r="AI4" s="145"/>
      <c r="AJ4" s="146"/>
      <c r="AK4" s="87"/>
      <c r="AL4" s="72"/>
      <c r="AM4" s="72"/>
      <c r="AN4" s="72"/>
      <c r="AO4" s="94"/>
      <c r="AP4" s="147"/>
      <c r="AR4" s="26" t="s">
        <v>107</v>
      </c>
      <c r="AS4" s="71" t="s">
        <v>108</v>
      </c>
      <c r="AT4" s="142">
        <v>9</v>
      </c>
      <c r="AU4" s="142" t="s">
        <v>235</v>
      </c>
      <c r="AV4" s="142" t="s">
        <v>235</v>
      </c>
      <c r="AX4" s="175">
        <v>72</v>
      </c>
    </row>
    <row r="5" spans="1:50" ht="13.5" customHeight="1">
      <c r="A5" s="43"/>
      <c r="B5" s="217">
        <f>B4+1</f>
        <v>3</v>
      </c>
      <c r="C5" s="26" t="s">
        <v>115</v>
      </c>
      <c r="D5" s="141" t="s">
        <v>116</v>
      </c>
      <c r="E5" s="87">
        <f t="shared" si="0"/>
        <v>15</v>
      </c>
      <c r="F5" s="87">
        <f t="shared" si="1"/>
        <v>329</v>
      </c>
      <c r="G5" s="87">
        <f t="shared" si="2"/>
        <v>407</v>
      </c>
      <c r="H5" s="87">
        <f t="shared" si="3"/>
        <v>100</v>
      </c>
      <c r="I5" s="107"/>
      <c r="J5" s="77">
        <f t="shared" si="4"/>
        <v>836</v>
      </c>
      <c r="K5" s="88"/>
      <c r="L5" s="94"/>
      <c r="M5" s="26" t="s">
        <v>115</v>
      </c>
      <c r="N5" s="71" t="s">
        <v>116</v>
      </c>
      <c r="O5" s="72">
        <v>15</v>
      </c>
      <c r="P5" s="72">
        <v>13</v>
      </c>
      <c r="Q5" s="72">
        <v>1</v>
      </c>
      <c r="R5" s="72">
        <v>413</v>
      </c>
      <c r="S5" s="73">
        <v>139</v>
      </c>
      <c r="T5" s="72"/>
      <c r="U5" s="74">
        <v>34.416666666666664</v>
      </c>
      <c r="V5" s="72" t="s">
        <v>235</v>
      </c>
      <c r="W5" s="49"/>
      <c r="X5" s="75">
        <v>329</v>
      </c>
      <c r="Z5" s="26" t="s">
        <v>115</v>
      </c>
      <c r="AA5" s="153" t="s">
        <v>116</v>
      </c>
      <c r="AB5" s="87">
        <v>15</v>
      </c>
      <c r="AC5" s="143">
        <v>100.5</v>
      </c>
      <c r="AD5" s="143">
        <v>17</v>
      </c>
      <c r="AE5" s="143">
        <v>465</v>
      </c>
      <c r="AF5" s="143">
        <v>25</v>
      </c>
      <c r="AG5" s="144">
        <v>4.02</v>
      </c>
      <c r="AH5" s="144">
        <v>4.626865671641791</v>
      </c>
      <c r="AI5" s="145">
        <v>18.6</v>
      </c>
      <c r="AJ5" s="146"/>
      <c r="AK5" s="87">
        <v>6</v>
      </c>
      <c r="AL5" s="72">
        <v>2</v>
      </c>
      <c r="AM5" s="72">
        <v>18</v>
      </c>
      <c r="AN5" s="72">
        <v>5</v>
      </c>
      <c r="AO5" s="94"/>
      <c r="AP5" s="147">
        <v>407</v>
      </c>
      <c r="AR5" s="26" t="s">
        <v>115</v>
      </c>
      <c r="AS5" s="153" t="s">
        <v>116</v>
      </c>
      <c r="AT5" s="142">
        <v>10</v>
      </c>
      <c r="AU5" s="142" t="s">
        <v>235</v>
      </c>
      <c r="AV5" s="142">
        <v>2.5</v>
      </c>
      <c r="AX5" s="175">
        <v>100</v>
      </c>
    </row>
    <row r="6" spans="1:50" ht="13.5" customHeight="1">
      <c r="A6" s="43"/>
      <c r="B6" s="217">
        <f aca="true" t="shared" si="5" ref="B6:B36">B5+1</f>
        <v>4</v>
      </c>
      <c r="C6" s="26" t="s">
        <v>290</v>
      </c>
      <c r="D6" s="141" t="s">
        <v>116</v>
      </c>
      <c r="E6" s="87">
        <f t="shared" si="0"/>
        <v>10</v>
      </c>
      <c r="F6" s="87">
        <f t="shared" si="1"/>
        <v>324</v>
      </c>
      <c r="G6" s="87">
        <f t="shared" si="2"/>
        <v>174</v>
      </c>
      <c r="H6" s="87">
        <f t="shared" si="3"/>
        <v>92</v>
      </c>
      <c r="I6" s="107"/>
      <c r="J6" s="77">
        <f t="shared" si="4"/>
        <v>590</v>
      </c>
      <c r="K6" s="88"/>
      <c r="L6" s="94"/>
      <c r="M6" s="26" t="s">
        <v>290</v>
      </c>
      <c r="N6" s="71" t="s">
        <v>116</v>
      </c>
      <c r="O6" s="72">
        <v>10</v>
      </c>
      <c r="P6" s="72">
        <v>8</v>
      </c>
      <c r="Q6" s="72">
        <v>3</v>
      </c>
      <c r="R6" s="72">
        <v>359</v>
      </c>
      <c r="S6" s="73">
        <v>132</v>
      </c>
      <c r="T6" s="72"/>
      <c r="U6" s="74">
        <v>71.8</v>
      </c>
      <c r="V6" s="72" t="s">
        <v>235</v>
      </c>
      <c r="W6" s="49"/>
      <c r="X6" s="75">
        <v>324</v>
      </c>
      <c r="Z6" s="26" t="s">
        <v>290</v>
      </c>
      <c r="AA6" s="71" t="s">
        <v>116</v>
      </c>
      <c r="AB6" s="87">
        <v>10</v>
      </c>
      <c r="AC6" s="143">
        <v>38</v>
      </c>
      <c r="AD6" s="143">
        <v>7</v>
      </c>
      <c r="AE6" s="143">
        <v>130</v>
      </c>
      <c r="AF6" s="143">
        <v>10</v>
      </c>
      <c r="AG6" s="144">
        <v>3.8</v>
      </c>
      <c r="AH6" s="144">
        <v>3.4210526315789473</v>
      </c>
      <c r="AI6" s="145">
        <v>13</v>
      </c>
      <c r="AJ6" s="146"/>
      <c r="AK6" s="87">
        <v>8</v>
      </c>
      <c r="AL6" s="72">
        <v>1</v>
      </c>
      <c r="AM6" s="72">
        <v>29</v>
      </c>
      <c r="AN6" s="72">
        <v>2</v>
      </c>
      <c r="AO6" s="94"/>
      <c r="AP6" s="147">
        <v>174</v>
      </c>
      <c r="AR6" s="26" t="s">
        <v>290</v>
      </c>
      <c r="AS6" s="71" t="s">
        <v>116</v>
      </c>
      <c r="AT6" s="142">
        <v>6</v>
      </c>
      <c r="AU6" s="142" t="s">
        <v>235</v>
      </c>
      <c r="AV6" s="142">
        <v>5.5</v>
      </c>
      <c r="AX6" s="175">
        <v>92</v>
      </c>
    </row>
    <row r="7" spans="1:50" ht="13.5" customHeight="1">
      <c r="A7" s="43"/>
      <c r="B7" s="217">
        <f t="shared" si="5"/>
        <v>5</v>
      </c>
      <c r="C7" s="26" t="s">
        <v>120</v>
      </c>
      <c r="D7" s="141" t="s">
        <v>108</v>
      </c>
      <c r="E7" s="87">
        <f t="shared" si="0"/>
        <v>13</v>
      </c>
      <c r="F7" s="87">
        <f t="shared" si="1"/>
        <v>90</v>
      </c>
      <c r="G7" s="87">
        <f t="shared" si="2"/>
        <v>383.2</v>
      </c>
      <c r="H7" s="87">
        <f t="shared" si="3"/>
        <v>24</v>
      </c>
      <c r="I7" s="107"/>
      <c r="J7" s="77">
        <f t="shared" si="4"/>
        <v>497.2</v>
      </c>
      <c r="L7" s="94"/>
      <c r="M7" s="26" t="s">
        <v>120</v>
      </c>
      <c r="N7" s="71" t="s">
        <v>108</v>
      </c>
      <c r="O7" s="72">
        <v>13</v>
      </c>
      <c r="P7" s="72">
        <v>11</v>
      </c>
      <c r="Q7" s="72">
        <v>1</v>
      </c>
      <c r="R7" s="72">
        <v>160</v>
      </c>
      <c r="S7" s="73">
        <v>52</v>
      </c>
      <c r="T7" s="72"/>
      <c r="U7" s="74">
        <v>16</v>
      </c>
      <c r="V7" s="72" t="s">
        <v>235</v>
      </c>
      <c r="W7" s="49"/>
      <c r="X7" s="75">
        <v>90</v>
      </c>
      <c r="Z7" s="26" t="s">
        <v>120</v>
      </c>
      <c r="AA7" s="153" t="s">
        <v>108</v>
      </c>
      <c r="AB7" s="87">
        <v>13</v>
      </c>
      <c r="AC7" s="143">
        <v>73.33333333333333</v>
      </c>
      <c r="AD7" s="143">
        <v>6</v>
      </c>
      <c r="AE7" s="143">
        <v>384</v>
      </c>
      <c r="AF7" s="143">
        <v>23</v>
      </c>
      <c r="AG7" s="144">
        <v>3.1884057971014492</v>
      </c>
      <c r="AH7" s="144">
        <v>5.236363636363636</v>
      </c>
      <c r="AI7" s="145">
        <v>16.695652173913043</v>
      </c>
      <c r="AJ7" s="146"/>
      <c r="AK7" s="87">
        <v>8</v>
      </c>
      <c r="AL7" s="72">
        <v>0</v>
      </c>
      <c r="AM7" s="72">
        <v>33</v>
      </c>
      <c r="AN7" s="72">
        <v>7</v>
      </c>
      <c r="AO7" s="94"/>
      <c r="AP7" s="147">
        <v>383.2</v>
      </c>
      <c r="AR7" s="26" t="s">
        <v>120</v>
      </c>
      <c r="AS7" s="153" t="s">
        <v>108</v>
      </c>
      <c r="AT7" s="142">
        <v>3</v>
      </c>
      <c r="AU7" s="142" t="s">
        <v>235</v>
      </c>
      <c r="AV7" s="142" t="s">
        <v>235</v>
      </c>
      <c r="AX7" s="175">
        <v>24</v>
      </c>
    </row>
    <row r="8" spans="1:50" ht="13.5" customHeight="1">
      <c r="A8" s="43"/>
      <c r="B8" s="217">
        <f t="shared" si="5"/>
        <v>6</v>
      </c>
      <c r="C8" s="26" t="s">
        <v>109</v>
      </c>
      <c r="D8" s="141" t="s">
        <v>110</v>
      </c>
      <c r="E8" s="87">
        <f t="shared" si="0"/>
        <v>10</v>
      </c>
      <c r="F8" s="87">
        <f t="shared" si="1"/>
        <v>196</v>
      </c>
      <c r="G8" s="87">
        <f t="shared" si="2"/>
        <v>197</v>
      </c>
      <c r="H8" s="87">
        <f t="shared" si="3"/>
        <v>24</v>
      </c>
      <c r="I8" s="107"/>
      <c r="J8" s="77">
        <f t="shared" si="4"/>
        <v>417</v>
      </c>
      <c r="K8" s="88"/>
      <c r="L8" s="94"/>
      <c r="M8" s="26" t="s">
        <v>109</v>
      </c>
      <c r="N8" s="71" t="s">
        <v>110</v>
      </c>
      <c r="O8" s="72">
        <v>10</v>
      </c>
      <c r="P8" s="72">
        <v>7</v>
      </c>
      <c r="Q8" s="72">
        <v>1</v>
      </c>
      <c r="R8" s="72">
        <v>238</v>
      </c>
      <c r="S8" s="73">
        <v>121</v>
      </c>
      <c r="T8" s="72"/>
      <c r="U8" s="74">
        <v>39.666666666666664</v>
      </c>
      <c r="V8" s="72" t="s">
        <v>235</v>
      </c>
      <c r="W8" s="49"/>
      <c r="X8" s="75">
        <v>196</v>
      </c>
      <c r="Z8" s="26" t="s">
        <v>109</v>
      </c>
      <c r="AA8" s="153" t="s">
        <v>110</v>
      </c>
      <c r="AB8" s="87">
        <v>10</v>
      </c>
      <c r="AC8" s="143">
        <v>30.333333333333336</v>
      </c>
      <c r="AD8" s="143">
        <v>4</v>
      </c>
      <c r="AE8" s="143">
        <v>115</v>
      </c>
      <c r="AF8" s="143">
        <v>11</v>
      </c>
      <c r="AG8" s="144">
        <v>2.757575757575758</v>
      </c>
      <c r="AH8" s="144">
        <v>3.791208791208791</v>
      </c>
      <c r="AI8" s="145">
        <v>10.454545454545455</v>
      </c>
      <c r="AJ8" s="146"/>
      <c r="AK8" s="87">
        <v>4</v>
      </c>
      <c r="AL8" s="72">
        <v>0</v>
      </c>
      <c r="AM8" s="72">
        <v>13</v>
      </c>
      <c r="AN8" s="72">
        <v>3</v>
      </c>
      <c r="AO8" s="94"/>
      <c r="AP8" s="147">
        <v>197</v>
      </c>
      <c r="AR8" s="26" t="s">
        <v>109</v>
      </c>
      <c r="AS8" s="153" t="s">
        <v>110</v>
      </c>
      <c r="AT8" s="142">
        <v>3</v>
      </c>
      <c r="AU8" s="142" t="s">
        <v>235</v>
      </c>
      <c r="AV8" s="142" t="s">
        <v>235</v>
      </c>
      <c r="AX8" s="175">
        <v>24</v>
      </c>
    </row>
    <row r="9" spans="1:50" ht="13.5" customHeight="1">
      <c r="A9" s="43"/>
      <c r="B9" s="217">
        <f t="shared" si="5"/>
        <v>7</v>
      </c>
      <c r="C9" s="26" t="s">
        <v>114</v>
      </c>
      <c r="D9" s="141" t="s">
        <v>110</v>
      </c>
      <c r="E9" s="87">
        <f t="shared" si="0"/>
        <v>19</v>
      </c>
      <c r="F9" s="87">
        <f t="shared" si="1"/>
        <v>265</v>
      </c>
      <c r="G9" s="87">
        <f t="shared" si="2"/>
        <v>103.6</v>
      </c>
      <c r="H9" s="87">
        <f t="shared" si="3"/>
        <v>40</v>
      </c>
      <c r="I9" s="107"/>
      <c r="J9" s="77">
        <f t="shared" si="4"/>
        <v>408.6</v>
      </c>
      <c r="L9" s="94"/>
      <c r="M9" s="26" t="s">
        <v>114</v>
      </c>
      <c r="N9" s="71" t="s">
        <v>110</v>
      </c>
      <c r="O9" s="72">
        <v>19</v>
      </c>
      <c r="P9" s="72">
        <v>16</v>
      </c>
      <c r="Q9" s="72">
        <v>1</v>
      </c>
      <c r="R9" s="72">
        <v>370</v>
      </c>
      <c r="S9" s="73">
        <v>66</v>
      </c>
      <c r="T9" s="72"/>
      <c r="U9" s="74">
        <v>24.666666666666668</v>
      </c>
      <c r="V9" s="72" t="s">
        <v>235</v>
      </c>
      <c r="W9" s="49"/>
      <c r="X9" s="75">
        <v>265</v>
      </c>
      <c r="Z9" s="26" t="s">
        <v>114</v>
      </c>
      <c r="AA9" s="153" t="s">
        <v>110</v>
      </c>
      <c r="AB9" s="87">
        <v>19</v>
      </c>
      <c r="AC9" s="143">
        <v>16</v>
      </c>
      <c r="AD9" s="143">
        <v>1</v>
      </c>
      <c r="AE9" s="143">
        <v>82</v>
      </c>
      <c r="AF9" s="143">
        <v>6</v>
      </c>
      <c r="AG9" s="144">
        <v>2.6666666666666665</v>
      </c>
      <c r="AH9" s="144">
        <v>5.125</v>
      </c>
      <c r="AI9" s="145">
        <v>13.666666666666666</v>
      </c>
      <c r="AJ9" s="146"/>
      <c r="AK9" s="87">
        <v>4</v>
      </c>
      <c r="AL9" s="72">
        <v>1</v>
      </c>
      <c r="AM9" s="72">
        <v>17</v>
      </c>
      <c r="AN9" s="72">
        <v>3</v>
      </c>
      <c r="AO9" s="94"/>
      <c r="AP9" s="147">
        <v>103.6</v>
      </c>
      <c r="AR9" s="26" t="s">
        <v>114</v>
      </c>
      <c r="AS9" s="153" t="s">
        <v>110</v>
      </c>
      <c r="AT9" s="142">
        <v>5</v>
      </c>
      <c r="AU9" s="142" t="s">
        <v>235</v>
      </c>
      <c r="AV9" s="142" t="s">
        <v>235</v>
      </c>
      <c r="AX9" s="175">
        <v>40</v>
      </c>
    </row>
    <row r="10" spans="1:50" ht="13.5" customHeight="1">
      <c r="A10" s="43"/>
      <c r="B10" s="217">
        <f t="shared" si="5"/>
        <v>8</v>
      </c>
      <c r="C10" s="26" t="s">
        <v>124</v>
      </c>
      <c r="D10" s="141" t="s">
        <v>125</v>
      </c>
      <c r="E10" s="87">
        <f t="shared" si="0"/>
        <v>12</v>
      </c>
      <c r="F10" s="87">
        <f t="shared" si="1"/>
        <v>23</v>
      </c>
      <c r="G10" s="87">
        <f t="shared" si="2"/>
        <v>329.4</v>
      </c>
      <c r="H10" s="87">
        <f t="shared" si="3"/>
        <v>40</v>
      </c>
      <c r="I10" s="107"/>
      <c r="J10" s="77">
        <f t="shared" si="4"/>
        <v>392.4</v>
      </c>
      <c r="K10" s="88"/>
      <c r="L10" s="94"/>
      <c r="M10" s="26" t="s">
        <v>124</v>
      </c>
      <c r="N10" s="71" t="s">
        <v>125</v>
      </c>
      <c r="O10" s="72">
        <v>12</v>
      </c>
      <c r="P10" s="72">
        <v>7</v>
      </c>
      <c r="Q10" s="72">
        <v>3</v>
      </c>
      <c r="R10" s="72">
        <v>51</v>
      </c>
      <c r="S10" s="73">
        <v>28</v>
      </c>
      <c r="T10" s="72"/>
      <c r="U10" s="74">
        <v>12.75</v>
      </c>
      <c r="V10" s="72" t="s">
        <v>235</v>
      </c>
      <c r="W10" s="49"/>
      <c r="X10" s="75">
        <v>23</v>
      </c>
      <c r="Z10" s="26" t="s">
        <v>124</v>
      </c>
      <c r="AA10" s="153" t="s">
        <v>125</v>
      </c>
      <c r="AB10" s="87">
        <v>12</v>
      </c>
      <c r="AC10" s="143">
        <v>75</v>
      </c>
      <c r="AD10" s="143">
        <v>14</v>
      </c>
      <c r="AE10" s="143">
        <v>253</v>
      </c>
      <c r="AF10" s="143">
        <v>19</v>
      </c>
      <c r="AG10" s="144">
        <v>3.9473684210526314</v>
      </c>
      <c r="AH10" s="144">
        <v>3.3733333333333335</v>
      </c>
      <c r="AI10" s="145">
        <v>13.31578947368421</v>
      </c>
      <c r="AJ10" s="146"/>
      <c r="AK10" s="87">
        <v>6</v>
      </c>
      <c r="AL10" s="72">
        <v>1</v>
      </c>
      <c r="AM10" s="72">
        <v>22</v>
      </c>
      <c r="AN10" s="72">
        <v>3</v>
      </c>
      <c r="AO10" s="94"/>
      <c r="AP10" s="147">
        <v>329.4</v>
      </c>
      <c r="AR10" s="26" t="s">
        <v>124</v>
      </c>
      <c r="AS10" s="153" t="s">
        <v>125</v>
      </c>
      <c r="AT10" s="142">
        <v>5</v>
      </c>
      <c r="AU10" s="142" t="s">
        <v>235</v>
      </c>
      <c r="AV10" s="142" t="s">
        <v>235</v>
      </c>
      <c r="AX10" s="175">
        <v>40</v>
      </c>
    </row>
    <row r="11" spans="1:50" ht="13.5" customHeight="1">
      <c r="A11" s="43"/>
      <c r="B11" s="217">
        <f t="shared" si="5"/>
        <v>9</v>
      </c>
      <c r="C11" s="26" t="s">
        <v>138</v>
      </c>
      <c r="D11" s="141" t="s">
        <v>125</v>
      </c>
      <c r="E11" s="87">
        <f t="shared" si="0"/>
        <v>15</v>
      </c>
      <c r="F11" s="87">
        <f t="shared" si="1"/>
        <v>77</v>
      </c>
      <c r="G11" s="87">
        <f t="shared" si="2"/>
        <v>235.8</v>
      </c>
      <c r="H11" s="87">
        <f t="shared" si="3"/>
        <v>32</v>
      </c>
      <c r="I11" s="107"/>
      <c r="J11" s="77">
        <f t="shared" si="4"/>
        <v>344.8</v>
      </c>
      <c r="L11" s="94"/>
      <c r="M11" s="26" t="s">
        <v>138</v>
      </c>
      <c r="N11" s="71" t="s">
        <v>125</v>
      </c>
      <c r="O11" s="72">
        <v>15</v>
      </c>
      <c r="P11" s="72">
        <v>10</v>
      </c>
      <c r="Q11" s="72">
        <v>2</v>
      </c>
      <c r="R11" s="72">
        <v>133</v>
      </c>
      <c r="S11" s="73">
        <v>52</v>
      </c>
      <c r="T11" s="72"/>
      <c r="U11" s="74">
        <v>16.625</v>
      </c>
      <c r="V11" s="72" t="s">
        <v>235</v>
      </c>
      <c r="W11" s="49"/>
      <c r="X11" s="75">
        <v>77</v>
      </c>
      <c r="Z11" s="26" t="s">
        <v>138</v>
      </c>
      <c r="AA11" s="71" t="s">
        <v>125</v>
      </c>
      <c r="AB11" s="87">
        <v>15</v>
      </c>
      <c r="AC11" s="143">
        <v>66.5</v>
      </c>
      <c r="AD11" s="143">
        <v>7</v>
      </c>
      <c r="AE11" s="143">
        <v>321</v>
      </c>
      <c r="AF11" s="143">
        <v>15</v>
      </c>
      <c r="AG11" s="144">
        <v>4.433333333333334</v>
      </c>
      <c r="AH11" s="144">
        <v>4.827067669172933</v>
      </c>
      <c r="AI11" s="145">
        <v>21.4</v>
      </c>
      <c r="AJ11" s="146"/>
      <c r="AK11" s="87">
        <v>3</v>
      </c>
      <c r="AL11" s="72">
        <v>1</v>
      </c>
      <c r="AM11" s="72">
        <v>6</v>
      </c>
      <c r="AN11" s="72">
        <v>3</v>
      </c>
      <c r="AO11" s="94"/>
      <c r="AP11" s="147">
        <v>235.8</v>
      </c>
      <c r="AR11" s="26" t="s">
        <v>138</v>
      </c>
      <c r="AS11" s="71" t="s">
        <v>125</v>
      </c>
      <c r="AT11" s="142">
        <v>4</v>
      </c>
      <c r="AU11" s="142" t="s">
        <v>235</v>
      </c>
      <c r="AV11" s="142" t="s">
        <v>235</v>
      </c>
      <c r="AX11" s="175">
        <v>32</v>
      </c>
    </row>
    <row r="12" spans="1:50" ht="13.5" customHeight="1">
      <c r="A12" s="43"/>
      <c r="B12" s="217">
        <f t="shared" si="5"/>
        <v>10</v>
      </c>
      <c r="C12" s="26" t="s">
        <v>197</v>
      </c>
      <c r="D12" s="141" t="s">
        <v>119</v>
      </c>
      <c r="E12" s="87">
        <f t="shared" si="0"/>
        <v>21</v>
      </c>
      <c r="F12" s="87">
        <f t="shared" si="1"/>
        <v>62</v>
      </c>
      <c r="G12" s="87" t="str">
        <f t="shared" si="2"/>
        <v>-</v>
      </c>
      <c r="H12" s="87">
        <f t="shared" si="3"/>
        <v>264</v>
      </c>
      <c r="I12" s="107"/>
      <c r="J12" s="77">
        <f t="shared" si="4"/>
        <v>326</v>
      </c>
      <c r="L12" s="117"/>
      <c r="M12" s="26" t="s">
        <v>126</v>
      </c>
      <c r="N12" s="71" t="s">
        <v>119</v>
      </c>
      <c r="O12" s="72">
        <v>21</v>
      </c>
      <c r="P12" s="72">
        <v>8</v>
      </c>
      <c r="Q12" s="72">
        <v>5</v>
      </c>
      <c r="R12" s="72">
        <v>83</v>
      </c>
      <c r="S12" s="73">
        <v>49</v>
      </c>
      <c r="T12" s="72"/>
      <c r="U12" s="74">
        <v>27.666666666666668</v>
      </c>
      <c r="V12" s="72" t="s">
        <v>235</v>
      </c>
      <c r="W12" s="49"/>
      <c r="X12" s="75">
        <v>62</v>
      </c>
      <c r="Z12" s="26"/>
      <c r="AA12" s="71"/>
      <c r="AB12" s="87"/>
      <c r="AC12" s="143"/>
      <c r="AD12" s="143"/>
      <c r="AE12" s="143"/>
      <c r="AF12" s="143"/>
      <c r="AG12" s="144"/>
      <c r="AH12" s="144"/>
      <c r="AI12" s="145"/>
      <c r="AJ12" s="146"/>
      <c r="AK12" s="87"/>
      <c r="AL12" s="72"/>
      <c r="AM12" s="72"/>
      <c r="AN12" s="72"/>
      <c r="AO12" s="94"/>
      <c r="AP12" s="147"/>
      <c r="AR12" s="26" t="s">
        <v>197</v>
      </c>
      <c r="AS12" s="71" t="s">
        <v>119</v>
      </c>
      <c r="AT12" s="142">
        <v>21</v>
      </c>
      <c r="AU12" s="142">
        <v>8</v>
      </c>
      <c r="AV12" s="142" t="s">
        <v>235</v>
      </c>
      <c r="AX12" s="175">
        <v>264</v>
      </c>
    </row>
    <row r="13" spans="1:50" ht="13.5" customHeight="1">
      <c r="A13" s="43"/>
      <c r="B13" s="217">
        <f t="shared" si="5"/>
        <v>11</v>
      </c>
      <c r="C13" s="26" t="s">
        <v>139</v>
      </c>
      <c r="D13" s="141" t="s">
        <v>125</v>
      </c>
      <c r="E13" s="87">
        <f t="shared" si="0"/>
        <v>6</v>
      </c>
      <c r="F13" s="87">
        <f t="shared" si="1"/>
        <v>43</v>
      </c>
      <c r="G13" s="87">
        <f t="shared" si="2"/>
        <v>206.2</v>
      </c>
      <c r="H13" s="87">
        <f t="shared" si="3"/>
        <v>32</v>
      </c>
      <c r="I13" s="107"/>
      <c r="J13" s="77">
        <f t="shared" si="4"/>
        <v>281.2</v>
      </c>
      <c r="K13" s="88"/>
      <c r="L13" s="94"/>
      <c r="M13" s="26" t="s">
        <v>139</v>
      </c>
      <c r="N13" s="71" t="s">
        <v>125</v>
      </c>
      <c r="O13" s="72">
        <v>6</v>
      </c>
      <c r="P13" s="72">
        <v>5</v>
      </c>
      <c r="Q13" s="72">
        <v>1</v>
      </c>
      <c r="R13" s="72">
        <v>71</v>
      </c>
      <c r="S13" s="73">
        <v>45</v>
      </c>
      <c r="T13" s="72"/>
      <c r="U13" s="74">
        <v>17.75</v>
      </c>
      <c r="V13" s="72" t="s">
        <v>235</v>
      </c>
      <c r="W13" s="49"/>
      <c r="X13" s="75">
        <v>43</v>
      </c>
      <c r="Z13" s="26" t="s">
        <v>139</v>
      </c>
      <c r="AA13" s="71" t="s">
        <v>125</v>
      </c>
      <c r="AB13" s="87">
        <v>6</v>
      </c>
      <c r="AC13" s="143">
        <v>42</v>
      </c>
      <c r="AD13" s="143">
        <v>7</v>
      </c>
      <c r="AE13" s="143">
        <v>169</v>
      </c>
      <c r="AF13" s="143">
        <v>12</v>
      </c>
      <c r="AG13" s="144">
        <v>3.5</v>
      </c>
      <c r="AH13" s="144">
        <v>4.023809523809524</v>
      </c>
      <c r="AI13" s="145">
        <v>14.083333333333334</v>
      </c>
      <c r="AJ13" s="146"/>
      <c r="AK13" s="87">
        <v>6</v>
      </c>
      <c r="AL13" s="72">
        <v>1</v>
      </c>
      <c r="AM13" s="72">
        <v>22</v>
      </c>
      <c r="AN13" s="72">
        <v>4</v>
      </c>
      <c r="AO13" s="94"/>
      <c r="AP13" s="147">
        <v>206.2</v>
      </c>
      <c r="AR13" s="26" t="s">
        <v>139</v>
      </c>
      <c r="AS13" s="71" t="s">
        <v>125</v>
      </c>
      <c r="AT13" s="142">
        <v>4</v>
      </c>
      <c r="AU13" s="142" t="s">
        <v>235</v>
      </c>
      <c r="AV13" s="142" t="s">
        <v>235</v>
      </c>
      <c r="AX13" s="175">
        <v>32</v>
      </c>
    </row>
    <row r="14" spans="1:50" ht="13.5" customHeight="1">
      <c r="A14" s="43"/>
      <c r="B14" s="217">
        <f t="shared" si="5"/>
        <v>12</v>
      </c>
      <c r="C14" s="26" t="s">
        <v>118</v>
      </c>
      <c r="D14" s="141" t="s">
        <v>119</v>
      </c>
      <c r="E14" s="87">
        <f t="shared" si="0"/>
        <v>8</v>
      </c>
      <c r="F14" s="87">
        <f t="shared" si="1"/>
        <v>164</v>
      </c>
      <c r="G14" s="87" t="str">
        <f t="shared" si="2"/>
        <v>-</v>
      </c>
      <c r="H14" s="87">
        <f t="shared" si="3"/>
        <v>40</v>
      </c>
      <c r="I14" s="107"/>
      <c r="J14" s="77">
        <f t="shared" si="4"/>
        <v>204</v>
      </c>
      <c r="K14" s="88"/>
      <c r="L14" s="94"/>
      <c r="M14" s="26" t="s">
        <v>118</v>
      </c>
      <c r="N14" s="71" t="s">
        <v>119</v>
      </c>
      <c r="O14" s="72">
        <v>8</v>
      </c>
      <c r="P14" s="72">
        <v>7</v>
      </c>
      <c r="Q14" s="72">
        <v>1</v>
      </c>
      <c r="R14" s="72">
        <v>206</v>
      </c>
      <c r="S14" s="73">
        <v>61</v>
      </c>
      <c r="T14" s="72"/>
      <c r="U14" s="74">
        <v>34.333333333333336</v>
      </c>
      <c r="V14" s="72" t="s">
        <v>235</v>
      </c>
      <c r="W14" s="49"/>
      <c r="X14" s="75">
        <v>164</v>
      </c>
      <c r="Z14" s="26"/>
      <c r="AA14" s="71"/>
      <c r="AB14" s="87"/>
      <c r="AC14" s="143"/>
      <c r="AD14" s="143"/>
      <c r="AE14" s="143"/>
      <c r="AF14" s="143"/>
      <c r="AG14" s="144"/>
      <c r="AH14" s="144"/>
      <c r="AI14" s="145"/>
      <c r="AJ14" s="146"/>
      <c r="AK14" s="87"/>
      <c r="AL14" s="72"/>
      <c r="AM14" s="72"/>
      <c r="AN14" s="72"/>
      <c r="AO14" s="94"/>
      <c r="AP14" s="147"/>
      <c r="AR14" s="26" t="s">
        <v>118</v>
      </c>
      <c r="AS14" s="71" t="s">
        <v>119</v>
      </c>
      <c r="AT14" s="142">
        <v>4</v>
      </c>
      <c r="AU14" s="142" t="s">
        <v>235</v>
      </c>
      <c r="AV14" s="142">
        <v>1</v>
      </c>
      <c r="AX14" s="175">
        <v>40</v>
      </c>
    </row>
    <row r="15" spans="1:50" ht="13.5" customHeight="1">
      <c r="A15" s="43"/>
      <c r="B15" s="217">
        <f t="shared" si="5"/>
        <v>13</v>
      </c>
      <c r="C15" s="26" t="s">
        <v>123</v>
      </c>
      <c r="D15" s="141" t="s">
        <v>119</v>
      </c>
      <c r="E15" s="87">
        <f t="shared" si="0"/>
        <v>8</v>
      </c>
      <c r="F15" s="87">
        <f t="shared" si="1"/>
        <v>23</v>
      </c>
      <c r="G15" s="87">
        <f t="shared" si="2"/>
        <v>136.8</v>
      </c>
      <c r="H15" s="87">
        <f t="shared" si="3"/>
        <v>8</v>
      </c>
      <c r="I15" s="107"/>
      <c r="J15" s="77">
        <f t="shared" si="4"/>
        <v>167.8</v>
      </c>
      <c r="L15" s="94"/>
      <c r="M15" s="26" t="s">
        <v>123</v>
      </c>
      <c r="N15" s="71" t="s">
        <v>119</v>
      </c>
      <c r="O15" s="72">
        <v>8</v>
      </c>
      <c r="P15" s="72">
        <v>5</v>
      </c>
      <c r="Q15" s="72">
        <v>1</v>
      </c>
      <c r="R15" s="72">
        <v>51</v>
      </c>
      <c r="S15" s="73">
        <v>24</v>
      </c>
      <c r="T15" s="72"/>
      <c r="U15" s="74">
        <v>12.75</v>
      </c>
      <c r="V15" s="72" t="s">
        <v>235</v>
      </c>
      <c r="W15" s="49"/>
      <c r="X15" s="75">
        <v>23</v>
      </c>
      <c r="Z15" s="26" t="s">
        <v>123</v>
      </c>
      <c r="AA15" s="153" t="s">
        <v>119</v>
      </c>
      <c r="AB15" s="87">
        <v>8</v>
      </c>
      <c r="AC15" s="143">
        <v>51</v>
      </c>
      <c r="AD15" s="143">
        <v>8</v>
      </c>
      <c r="AE15" s="143">
        <v>216</v>
      </c>
      <c r="AF15" s="143">
        <v>9</v>
      </c>
      <c r="AG15" s="144">
        <v>5.666666666666667</v>
      </c>
      <c r="AH15" s="144">
        <v>4.235294117647059</v>
      </c>
      <c r="AI15" s="145">
        <v>24</v>
      </c>
      <c r="AJ15" s="146"/>
      <c r="AK15" s="87">
        <v>3</v>
      </c>
      <c r="AL15" s="72">
        <v>2</v>
      </c>
      <c r="AM15" s="72">
        <v>5</v>
      </c>
      <c r="AN15" s="72">
        <v>2</v>
      </c>
      <c r="AO15" s="94"/>
      <c r="AP15" s="147">
        <v>136.8</v>
      </c>
      <c r="AR15" s="26" t="s">
        <v>123</v>
      </c>
      <c r="AS15" s="153" t="s">
        <v>119</v>
      </c>
      <c r="AT15" s="142"/>
      <c r="AU15" s="142"/>
      <c r="AV15" s="142">
        <v>1</v>
      </c>
      <c r="AX15" s="175">
        <v>8</v>
      </c>
    </row>
    <row r="16" spans="1:50" ht="13.5" customHeight="1">
      <c r="A16" s="43"/>
      <c r="B16" s="217">
        <f t="shared" si="5"/>
        <v>14</v>
      </c>
      <c r="C16" s="26" t="s">
        <v>121</v>
      </c>
      <c r="D16" s="141" t="s">
        <v>119</v>
      </c>
      <c r="E16" s="87">
        <f t="shared" si="0"/>
        <v>6</v>
      </c>
      <c r="F16" s="87">
        <f t="shared" si="1"/>
        <v>11</v>
      </c>
      <c r="G16" s="87">
        <f t="shared" si="2"/>
        <v>101.6</v>
      </c>
      <c r="H16" s="87">
        <f t="shared" si="3"/>
        <v>24</v>
      </c>
      <c r="I16" s="107"/>
      <c r="J16" s="77">
        <f t="shared" si="4"/>
        <v>136.6</v>
      </c>
      <c r="L16" s="117"/>
      <c r="M16" s="26" t="s">
        <v>121</v>
      </c>
      <c r="N16" s="71" t="s">
        <v>119</v>
      </c>
      <c r="O16" s="72">
        <v>6</v>
      </c>
      <c r="P16" s="72">
        <v>4</v>
      </c>
      <c r="Q16" s="72">
        <v>2</v>
      </c>
      <c r="R16" s="72">
        <v>25</v>
      </c>
      <c r="S16" s="73">
        <v>14</v>
      </c>
      <c r="T16" s="72"/>
      <c r="U16" s="74">
        <v>12.5</v>
      </c>
      <c r="V16" s="72" t="s">
        <v>235</v>
      </c>
      <c r="W16" s="49"/>
      <c r="X16" s="75">
        <v>11</v>
      </c>
      <c r="Z16" s="26" t="s">
        <v>121</v>
      </c>
      <c r="AA16" s="153" t="s">
        <v>119</v>
      </c>
      <c r="AB16" s="87">
        <v>6</v>
      </c>
      <c r="AC16" s="143">
        <v>16.666666666666668</v>
      </c>
      <c r="AD16" s="143">
        <v>1</v>
      </c>
      <c r="AE16" s="143">
        <v>92</v>
      </c>
      <c r="AF16" s="143">
        <v>6</v>
      </c>
      <c r="AG16" s="144">
        <v>2.777777777777778</v>
      </c>
      <c r="AH16" s="144">
        <v>5.52</v>
      </c>
      <c r="AI16" s="145">
        <v>15.333333333333334</v>
      </c>
      <c r="AJ16" s="146"/>
      <c r="AK16" s="87">
        <v>1</v>
      </c>
      <c r="AL16" s="72">
        <v>0</v>
      </c>
      <c r="AM16" s="72">
        <v>4</v>
      </c>
      <c r="AN16" s="72">
        <v>2</v>
      </c>
      <c r="AO16" s="94"/>
      <c r="AP16" s="147">
        <v>101.6</v>
      </c>
      <c r="AR16" s="26" t="s">
        <v>121</v>
      </c>
      <c r="AS16" s="153" t="s">
        <v>119</v>
      </c>
      <c r="AT16" s="142">
        <v>3</v>
      </c>
      <c r="AU16" s="142" t="s">
        <v>235</v>
      </c>
      <c r="AV16" s="142" t="s">
        <v>235</v>
      </c>
      <c r="AX16" s="175">
        <v>24</v>
      </c>
    </row>
    <row r="17" spans="1:50" ht="13.5" customHeight="1">
      <c r="A17" s="43"/>
      <c r="B17" s="217">
        <f t="shared" si="5"/>
        <v>15</v>
      </c>
      <c r="C17" s="26" t="s">
        <v>272</v>
      </c>
      <c r="D17" s="141" t="s">
        <v>232</v>
      </c>
      <c r="E17" s="87">
        <f t="shared" si="0"/>
        <v>6</v>
      </c>
      <c r="F17" s="87">
        <f t="shared" si="1"/>
        <v>55</v>
      </c>
      <c r="G17" s="87">
        <f t="shared" si="2"/>
        <v>35.8</v>
      </c>
      <c r="H17" s="87">
        <f t="shared" si="3"/>
        <v>16</v>
      </c>
      <c r="I17" s="107"/>
      <c r="J17" s="77">
        <f t="shared" si="4"/>
        <v>106.8</v>
      </c>
      <c r="K17" s="252"/>
      <c r="L17" s="33"/>
      <c r="M17" s="26" t="s">
        <v>332</v>
      </c>
      <c r="N17" s="71" t="s">
        <v>110</v>
      </c>
      <c r="O17" s="72">
        <v>6</v>
      </c>
      <c r="P17" s="72">
        <v>5</v>
      </c>
      <c r="Q17" s="72">
        <v>0</v>
      </c>
      <c r="R17" s="72">
        <v>90</v>
      </c>
      <c r="S17" s="73">
        <v>55</v>
      </c>
      <c r="T17" s="72"/>
      <c r="U17" s="74">
        <v>18</v>
      </c>
      <c r="V17" s="72" t="s">
        <v>235</v>
      </c>
      <c r="W17" s="49"/>
      <c r="X17" s="75">
        <v>55</v>
      </c>
      <c r="Z17" s="26" t="s">
        <v>332</v>
      </c>
      <c r="AA17" s="71" t="s">
        <v>110</v>
      </c>
      <c r="AB17" s="87">
        <v>6</v>
      </c>
      <c r="AC17" s="143">
        <v>6</v>
      </c>
      <c r="AD17" s="143">
        <v>0</v>
      </c>
      <c r="AE17" s="143">
        <v>21</v>
      </c>
      <c r="AF17" s="143">
        <v>2</v>
      </c>
      <c r="AG17" s="144">
        <v>3</v>
      </c>
      <c r="AH17" s="144">
        <v>3.5</v>
      </c>
      <c r="AI17" s="145">
        <v>10.5</v>
      </c>
      <c r="AJ17" s="146"/>
      <c r="AK17" s="87">
        <v>6</v>
      </c>
      <c r="AL17" s="72">
        <v>0</v>
      </c>
      <c r="AM17" s="72">
        <v>21</v>
      </c>
      <c r="AN17" s="72">
        <v>2</v>
      </c>
      <c r="AO17" s="94"/>
      <c r="AP17" s="147">
        <v>35.8</v>
      </c>
      <c r="AR17" s="26" t="s">
        <v>332</v>
      </c>
      <c r="AS17" s="71" t="s">
        <v>110</v>
      </c>
      <c r="AT17" s="142">
        <v>2</v>
      </c>
      <c r="AU17" s="142"/>
      <c r="AV17" s="142"/>
      <c r="AX17" s="175">
        <v>16</v>
      </c>
    </row>
    <row r="18" spans="1:50" ht="13.5" customHeight="1">
      <c r="A18" s="43"/>
      <c r="B18" s="217">
        <f t="shared" si="5"/>
        <v>16</v>
      </c>
      <c r="C18" s="26" t="s">
        <v>180</v>
      </c>
      <c r="D18" s="141" t="s">
        <v>119</v>
      </c>
      <c r="E18" s="87">
        <f t="shared" si="0"/>
        <v>4</v>
      </c>
      <c r="F18" s="87">
        <f t="shared" si="1"/>
        <v>1</v>
      </c>
      <c r="G18" s="87">
        <f t="shared" si="2"/>
        <v>86</v>
      </c>
      <c r="H18" s="87">
        <f t="shared" si="3"/>
        <v>8</v>
      </c>
      <c r="I18" s="107"/>
      <c r="J18" s="77">
        <f t="shared" si="4"/>
        <v>95</v>
      </c>
      <c r="K18" s="88"/>
      <c r="L18" s="94"/>
      <c r="M18" s="26" t="s">
        <v>180</v>
      </c>
      <c r="N18" s="71" t="s">
        <v>119</v>
      </c>
      <c r="O18" s="72">
        <v>4</v>
      </c>
      <c r="P18" s="72">
        <v>1</v>
      </c>
      <c r="Q18" s="72">
        <v>1</v>
      </c>
      <c r="R18" s="72">
        <v>1</v>
      </c>
      <c r="S18" s="73">
        <v>1</v>
      </c>
      <c r="T18" s="72"/>
      <c r="U18" s="74">
        <v>1</v>
      </c>
      <c r="V18" s="72" t="s">
        <v>236</v>
      </c>
      <c r="W18" s="49"/>
      <c r="X18" s="75">
        <v>1</v>
      </c>
      <c r="Z18" s="26" t="s">
        <v>180</v>
      </c>
      <c r="AA18" s="71" t="s">
        <v>119</v>
      </c>
      <c r="AB18" s="87">
        <v>4</v>
      </c>
      <c r="AC18" s="143">
        <v>17</v>
      </c>
      <c r="AD18" s="143">
        <v>1</v>
      </c>
      <c r="AE18" s="143">
        <v>70</v>
      </c>
      <c r="AF18" s="143">
        <v>5</v>
      </c>
      <c r="AG18" s="144">
        <v>3.4</v>
      </c>
      <c r="AH18" s="144">
        <v>4.117647058823529</v>
      </c>
      <c r="AI18" s="145">
        <v>14</v>
      </c>
      <c r="AJ18" s="146"/>
      <c r="AK18" s="87">
        <v>6</v>
      </c>
      <c r="AL18" s="72">
        <v>0</v>
      </c>
      <c r="AM18" s="72">
        <v>14</v>
      </c>
      <c r="AN18" s="72">
        <v>2</v>
      </c>
      <c r="AO18" s="94"/>
      <c r="AP18" s="147">
        <v>86</v>
      </c>
      <c r="AR18" s="26" t="s">
        <v>180</v>
      </c>
      <c r="AS18" s="71" t="s">
        <v>119</v>
      </c>
      <c r="AT18" s="142">
        <v>1</v>
      </c>
      <c r="AU18" s="142"/>
      <c r="AV18" s="142"/>
      <c r="AX18" s="175">
        <v>8</v>
      </c>
    </row>
    <row r="19" spans="1:50" ht="13.5" customHeight="1">
      <c r="A19" s="43"/>
      <c r="B19" s="217">
        <f t="shared" si="5"/>
        <v>17</v>
      </c>
      <c r="C19" s="26" t="s">
        <v>184</v>
      </c>
      <c r="D19" s="71" t="s">
        <v>108</v>
      </c>
      <c r="E19" s="87">
        <f t="shared" si="0"/>
        <v>1</v>
      </c>
      <c r="F19" s="87">
        <f t="shared" si="1"/>
        <v>20</v>
      </c>
      <c r="G19" s="87">
        <f t="shared" si="2"/>
        <v>56.4</v>
      </c>
      <c r="H19" s="87">
        <f t="shared" si="3"/>
        <v>8</v>
      </c>
      <c r="I19" s="107"/>
      <c r="J19" s="77">
        <f t="shared" si="4"/>
        <v>84.4</v>
      </c>
      <c r="K19" s="252"/>
      <c r="L19" s="33"/>
      <c r="M19" s="26" t="s">
        <v>184</v>
      </c>
      <c r="N19" s="71" t="s">
        <v>108</v>
      </c>
      <c r="O19" s="72">
        <v>1</v>
      </c>
      <c r="P19" s="72">
        <v>1</v>
      </c>
      <c r="Q19" s="72">
        <v>1</v>
      </c>
      <c r="R19" s="72">
        <v>20</v>
      </c>
      <c r="S19" s="73">
        <v>20</v>
      </c>
      <c r="T19" s="72"/>
      <c r="U19" s="74">
        <v>20</v>
      </c>
      <c r="V19" s="72" t="s">
        <v>236</v>
      </c>
      <c r="W19" s="49"/>
      <c r="X19" s="75">
        <v>20</v>
      </c>
      <c r="Z19" s="26" t="s">
        <v>184</v>
      </c>
      <c r="AA19" s="71" t="s">
        <v>108</v>
      </c>
      <c r="AB19" s="87">
        <v>1</v>
      </c>
      <c r="AC19" s="143">
        <v>4</v>
      </c>
      <c r="AD19" s="143">
        <v>1</v>
      </c>
      <c r="AE19" s="143">
        <v>18</v>
      </c>
      <c r="AF19" s="143">
        <v>3</v>
      </c>
      <c r="AG19" s="144">
        <v>1.3333333333333333</v>
      </c>
      <c r="AH19" s="144">
        <v>4.5</v>
      </c>
      <c r="AI19" s="145">
        <v>6</v>
      </c>
      <c r="AJ19" s="146"/>
      <c r="AK19" s="87">
        <v>4</v>
      </c>
      <c r="AL19" s="72">
        <v>1</v>
      </c>
      <c r="AM19" s="72">
        <v>18</v>
      </c>
      <c r="AN19" s="72">
        <v>3</v>
      </c>
      <c r="AO19" s="94"/>
      <c r="AP19" s="147">
        <v>56.4</v>
      </c>
      <c r="AR19" s="26" t="s">
        <v>184</v>
      </c>
      <c r="AS19" s="262" t="s">
        <v>108</v>
      </c>
      <c r="AT19" s="142">
        <v>1</v>
      </c>
      <c r="AU19" s="142"/>
      <c r="AV19" s="142"/>
      <c r="AX19" s="175">
        <v>8</v>
      </c>
    </row>
    <row r="20" spans="1:50" ht="13.5" customHeight="1">
      <c r="A20" s="43"/>
      <c r="B20" s="217">
        <f t="shared" si="5"/>
        <v>18</v>
      </c>
      <c r="C20" s="26" t="s">
        <v>112</v>
      </c>
      <c r="D20" s="141" t="s">
        <v>110</v>
      </c>
      <c r="E20" s="87">
        <f t="shared" si="0"/>
        <v>4</v>
      </c>
      <c r="F20" s="87">
        <f t="shared" si="1"/>
        <v>70</v>
      </c>
      <c r="G20" s="87" t="str">
        <f t="shared" si="2"/>
        <v>-</v>
      </c>
      <c r="H20" s="87">
        <f t="shared" si="3"/>
        <v>8</v>
      </c>
      <c r="I20" s="107"/>
      <c r="J20" s="77">
        <f t="shared" si="4"/>
        <v>78</v>
      </c>
      <c r="K20" s="88"/>
      <c r="L20" s="94"/>
      <c r="M20" s="26" t="s">
        <v>112</v>
      </c>
      <c r="N20" s="71" t="s">
        <v>110</v>
      </c>
      <c r="O20" s="72">
        <v>4</v>
      </c>
      <c r="P20" s="72">
        <v>4</v>
      </c>
      <c r="Q20" s="72">
        <v>2</v>
      </c>
      <c r="R20" s="72">
        <v>84</v>
      </c>
      <c r="S20" s="73">
        <v>36</v>
      </c>
      <c r="T20" s="72"/>
      <c r="U20" s="74">
        <v>42</v>
      </c>
      <c r="V20" s="72" t="s">
        <v>235</v>
      </c>
      <c r="W20" s="49"/>
      <c r="X20" s="75">
        <v>70</v>
      </c>
      <c r="Z20" s="26"/>
      <c r="AA20" s="71"/>
      <c r="AB20" s="87"/>
      <c r="AC20" s="143"/>
      <c r="AD20" s="143"/>
      <c r="AE20" s="143"/>
      <c r="AF20" s="143"/>
      <c r="AG20" s="144"/>
      <c r="AH20" s="144"/>
      <c r="AI20" s="145"/>
      <c r="AJ20" s="146"/>
      <c r="AK20" s="87"/>
      <c r="AL20" s="72"/>
      <c r="AM20" s="72"/>
      <c r="AN20" s="72"/>
      <c r="AO20" s="94"/>
      <c r="AP20" s="147"/>
      <c r="AR20" s="26" t="s">
        <v>112</v>
      </c>
      <c r="AS20" s="71" t="s">
        <v>110</v>
      </c>
      <c r="AT20" s="142">
        <v>1</v>
      </c>
      <c r="AU20" s="142" t="s">
        <v>235</v>
      </c>
      <c r="AV20" s="142" t="s">
        <v>235</v>
      </c>
      <c r="AX20" s="175">
        <v>8</v>
      </c>
    </row>
    <row r="21" spans="1:50" ht="13.5" customHeight="1">
      <c r="A21" s="43"/>
      <c r="B21" s="217">
        <f t="shared" si="5"/>
        <v>19</v>
      </c>
      <c r="C21" s="26" t="s">
        <v>289</v>
      </c>
      <c r="D21" s="141" t="s">
        <v>119</v>
      </c>
      <c r="E21" s="87">
        <f t="shared" si="0"/>
        <v>2</v>
      </c>
      <c r="F21" s="87">
        <f t="shared" si="1"/>
        <v>8</v>
      </c>
      <c r="G21" s="87">
        <f t="shared" si="2"/>
        <v>55.8</v>
      </c>
      <c r="H21" s="87">
        <f t="shared" si="3"/>
        <v>8</v>
      </c>
      <c r="I21" s="107"/>
      <c r="J21" s="77">
        <f t="shared" si="4"/>
        <v>71.8</v>
      </c>
      <c r="K21" s="88"/>
      <c r="L21" s="94"/>
      <c r="M21" s="26" t="s">
        <v>289</v>
      </c>
      <c r="N21" s="71" t="s">
        <v>119</v>
      </c>
      <c r="O21" s="72">
        <v>2</v>
      </c>
      <c r="P21" s="72">
        <v>2</v>
      </c>
      <c r="Q21" s="72">
        <v>0</v>
      </c>
      <c r="R21" s="72">
        <v>22</v>
      </c>
      <c r="S21" s="73">
        <v>17</v>
      </c>
      <c r="T21" s="72"/>
      <c r="U21" s="74">
        <v>11</v>
      </c>
      <c r="V21" s="72" t="s">
        <v>235</v>
      </c>
      <c r="W21" s="49"/>
      <c r="X21" s="75">
        <v>8</v>
      </c>
      <c r="Z21" s="26" t="s">
        <v>289</v>
      </c>
      <c r="AA21" s="71" t="s">
        <v>119</v>
      </c>
      <c r="AB21" s="87">
        <v>2</v>
      </c>
      <c r="AC21" s="143">
        <v>8</v>
      </c>
      <c r="AD21" s="143">
        <v>2</v>
      </c>
      <c r="AE21" s="143">
        <v>21</v>
      </c>
      <c r="AF21" s="143">
        <v>3</v>
      </c>
      <c r="AG21" s="144">
        <v>2.6666666666666665</v>
      </c>
      <c r="AH21" s="144">
        <v>2.625</v>
      </c>
      <c r="AI21" s="145">
        <v>7</v>
      </c>
      <c r="AJ21" s="146"/>
      <c r="AK21" s="87">
        <v>6</v>
      </c>
      <c r="AL21" s="72">
        <v>1</v>
      </c>
      <c r="AM21" s="72">
        <v>13</v>
      </c>
      <c r="AN21" s="72">
        <v>3</v>
      </c>
      <c r="AO21" s="94"/>
      <c r="AP21" s="147">
        <v>55.8</v>
      </c>
      <c r="AR21" s="26" t="s">
        <v>181</v>
      </c>
      <c r="AS21" s="71" t="s">
        <v>119</v>
      </c>
      <c r="AT21" s="142">
        <v>1</v>
      </c>
      <c r="AU21" s="142" t="s">
        <v>235</v>
      </c>
      <c r="AV21" s="142" t="s">
        <v>235</v>
      </c>
      <c r="AX21" s="175">
        <v>8</v>
      </c>
    </row>
    <row r="22" spans="1:50" ht="13.5" customHeight="1">
      <c r="A22" s="43"/>
      <c r="B22" s="217">
        <f t="shared" si="5"/>
        <v>20</v>
      </c>
      <c r="C22" s="26" t="s">
        <v>346</v>
      </c>
      <c r="D22" s="141" t="s">
        <v>347</v>
      </c>
      <c r="E22" s="87">
        <f t="shared" si="0"/>
        <v>1</v>
      </c>
      <c r="F22" s="87">
        <f t="shared" si="1"/>
        <v>2</v>
      </c>
      <c r="G22" s="87">
        <f t="shared" si="2"/>
        <v>38.2</v>
      </c>
      <c r="H22" s="87" t="str">
        <f t="shared" si="3"/>
        <v>-</v>
      </c>
      <c r="I22" s="107"/>
      <c r="J22" s="77">
        <f t="shared" si="4"/>
        <v>40.2</v>
      </c>
      <c r="K22" s="88"/>
      <c r="L22" s="94"/>
      <c r="M22" s="26" t="s">
        <v>346</v>
      </c>
      <c r="N22" s="71" t="s">
        <v>347</v>
      </c>
      <c r="O22" s="72">
        <v>1</v>
      </c>
      <c r="P22" s="72">
        <v>1</v>
      </c>
      <c r="Q22" s="72">
        <v>0</v>
      </c>
      <c r="R22" s="72">
        <v>9</v>
      </c>
      <c r="S22" s="73">
        <v>9</v>
      </c>
      <c r="T22" s="72" t="s">
        <v>236</v>
      </c>
      <c r="U22" s="74">
        <v>9</v>
      </c>
      <c r="V22" s="72" t="s">
        <v>235</v>
      </c>
      <c r="W22" s="49"/>
      <c r="X22" s="75">
        <v>2</v>
      </c>
      <c r="Z22" s="26" t="s">
        <v>346</v>
      </c>
      <c r="AA22" s="71" t="s">
        <v>347</v>
      </c>
      <c r="AB22" s="87">
        <v>1</v>
      </c>
      <c r="AC22" s="143">
        <v>3</v>
      </c>
      <c r="AD22" s="143">
        <v>1</v>
      </c>
      <c r="AE22" s="143">
        <v>9</v>
      </c>
      <c r="AF22" s="143">
        <v>2</v>
      </c>
      <c r="AG22" s="144">
        <v>1.5</v>
      </c>
      <c r="AH22" s="144">
        <v>3</v>
      </c>
      <c r="AI22" s="145">
        <v>4.5</v>
      </c>
      <c r="AJ22" s="146"/>
      <c r="AK22" s="87">
        <v>3</v>
      </c>
      <c r="AL22" s="72">
        <v>1</v>
      </c>
      <c r="AM22" s="72">
        <v>9</v>
      </c>
      <c r="AN22" s="72">
        <v>2</v>
      </c>
      <c r="AO22" s="94"/>
      <c r="AP22" s="147">
        <v>38.2</v>
      </c>
      <c r="AR22" s="26"/>
      <c r="AS22" s="71"/>
      <c r="AT22" s="142"/>
      <c r="AU22" s="142"/>
      <c r="AV22" s="142"/>
      <c r="AX22" s="175"/>
    </row>
    <row r="23" spans="1:50" ht="13.5" customHeight="1">
      <c r="A23" s="43"/>
      <c r="B23" s="217">
        <f t="shared" si="5"/>
        <v>21</v>
      </c>
      <c r="C23" s="26" t="s">
        <v>176</v>
      </c>
      <c r="D23" s="141" t="s">
        <v>119</v>
      </c>
      <c r="E23" s="87">
        <f t="shared" si="0"/>
        <v>1</v>
      </c>
      <c r="F23" s="87">
        <f t="shared" si="1"/>
        <v>28</v>
      </c>
      <c r="G23" s="87" t="str">
        <f t="shared" si="2"/>
        <v>-</v>
      </c>
      <c r="H23" s="87">
        <f t="shared" si="3"/>
        <v>8</v>
      </c>
      <c r="I23" s="107"/>
      <c r="J23" s="77">
        <f t="shared" si="4"/>
        <v>36</v>
      </c>
      <c r="K23" s="88"/>
      <c r="L23" s="94"/>
      <c r="M23" s="26" t="s">
        <v>176</v>
      </c>
      <c r="N23" s="71" t="s">
        <v>119</v>
      </c>
      <c r="O23" s="72">
        <v>1</v>
      </c>
      <c r="P23" s="72">
        <v>1</v>
      </c>
      <c r="Q23" s="72">
        <v>0</v>
      </c>
      <c r="R23" s="72">
        <v>35</v>
      </c>
      <c r="S23" s="73">
        <v>35</v>
      </c>
      <c r="T23" s="72"/>
      <c r="U23" s="74">
        <v>35</v>
      </c>
      <c r="V23" s="72" t="s">
        <v>235</v>
      </c>
      <c r="W23" s="49"/>
      <c r="X23" s="75">
        <v>28</v>
      </c>
      <c r="Z23" s="26"/>
      <c r="AA23" s="71"/>
      <c r="AB23" s="87"/>
      <c r="AC23" s="143"/>
      <c r="AD23" s="143"/>
      <c r="AE23" s="143"/>
      <c r="AF23" s="143"/>
      <c r="AG23" s="144"/>
      <c r="AH23" s="144"/>
      <c r="AI23" s="145"/>
      <c r="AJ23" s="146"/>
      <c r="AK23" s="87"/>
      <c r="AL23" s="72"/>
      <c r="AM23" s="72"/>
      <c r="AN23" s="72"/>
      <c r="AO23" s="94"/>
      <c r="AP23" s="147"/>
      <c r="AR23" s="26" t="s">
        <v>176</v>
      </c>
      <c r="AS23" s="71" t="s">
        <v>119</v>
      </c>
      <c r="AT23" s="142" t="s">
        <v>235</v>
      </c>
      <c r="AU23" s="142" t="s">
        <v>235</v>
      </c>
      <c r="AV23" s="142">
        <v>1</v>
      </c>
      <c r="AX23" s="175">
        <v>8</v>
      </c>
    </row>
    <row r="24" spans="1:50" ht="13.5" customHeight="1">
      <c r="A24" s="43"/>
      <c r="B24" s="217">
        <f t="shared" si="5"/>
        <v>22</v>
      </c>
      <c r="C24" s="26" t="s">
        <v>321</v>
      </c>
      <c r="D24" s="141" t="s">
        <v>125</v>
      </c>
      <c r="E24" s="87">
        <f t="shared" si="0"/>
        <v>1</v>
      </c>
      <c r="F24" s="87">
        <f t="shared" si="1"/>
        <v>16</v>
      </c>
      <c r="G24" s="87">
        <f t="shared" si="2"/>
        <v>11.4</v>
      </c>
      <c r="H24" s="87">
        <f t="shared" si="3"/>
        <v>8</v>
      </c>
      <c r="I24" s="107"/>
      <c r="J24" s="77">
        <f t="shared" si="4"/>
        <v>35.4</v>
      </c>
      <c r="K24" s="252"/>
      <c r="L24" s="33"/>
      <c r="M24" s="26" t="s">
        <v>321</v>
      </c>
      <c r="N24" s="71" t="s">
        <v>125</v>
      </c>
      <c r="O24" s="72">
        <v>1</v>
      </c>
      <c r="P24" s="72">
        <v>1</v>
      </c>
      <c r="Q24" s="72">
        <v>1</v>
      </c>
      <c r="R24" s="72">
        <v>16</v>
      </c>
      <c r="S24" s="73">
        <v>16</v>
      </c>
      <c r="T24" s="72" t="s">
        <v>236</v>
      </c>
      <c r="U24" s="74">
        <v>16</v>
      </c>
      <c r="V24" s="72" t="s">
        <v>236</v>
      </c>
      <c r="W24" s="49"/>
      <c r="X24" s="75">
        <v>16</v>
      </c>
      <c r="Z24" s="26" t="s">
        <v>321</v>
      </c>
      <c r="AA24" s="71" t="s">
        <v>125</v>
      </c>
      <c r="AB24" s="87">
        <v>1</v>
      </c>
      <c r="AC24" s="143">
        <v>7</v>
      </c>
      <c r="AD24" s="143">
        <v>0</v>
      </c>
      <c r="AE24" s="143">
        <v>43</v>
      </c>
      <c r="AF24" s="143">
        <v>1</v>
      </c>
      <c r="AG24" s="144">
        <v>7</v>
      </c>
      <c r="AH24" s="144">
        <v>6.142857142857143</v>
      </c>
      <c r="AI24" s="145">
        <v>43</v>
      </c>
      <c r="AJ24" s="146"/>
      <c r="AK24" s="87">
        <v>7</v>
      </c>
      <c r="AL24" s="72">
        <v>0</v>
      </c>
      <c r="AM24" s="72">
        <v>43</v>
      </c>
      <c r="AN24" s="72">
        <v>1</v>
      </c>
      <c r="AO24" s="94"/>
      <c r="AP24" s="147">
        <v>11.4</v>
      </c>
      <c r="AR24" s="26" t="s">
        <v>321</v>
      </c>
      <c r="AS24" s="71" t="s">
        <v>125</v>
      </c>
      <c r="AT24" s="142">
        <v>1</v>
      </c>
      <c r="AU24" s="142" t="s">
        <v>235</v>
      </c>
      <c r="AV24" s="142" t="s">
        <v>235</v>
      </c>
      <c r="AX24" s="175">
        <v>8</v>
      </c>
    </row>
    <row r="25" spans="1:50" ht="13.5" customHeight="1">
      <c r="A25" s="43"/>
      <c r="B25" s="217">
        <f t="shared" si="5"/>
        <v>23</v>
      </c>
      <c r="C25" s="26" t="s">
        <v>288</v>
      </c>
      <c r="D25" s="141" t="s">
        <v>119</v>
      </c>
      <c r="E25" s="87">
        <f t="shared" si="0"/>
        <v>1</v>
      </c>
      <c r="F25" s="87">
        <f t="shared" si="1"/>
        <v>9</v>
      </c>
      <c r="G25" s="87">
        <f t="shared" si="2"/>
        <v>18.8</v>
      </c>
      <c r="H25" s="87" t="str">
        <f t="shared" si="3"/>
        <v>-</v>
      </c>
      <c r="I25" s="107"/>
      <c r="J25" s="77">
        <f t="shared" si="4"/>
        <v>27.8</v>
      </c>
      <c r="K25" s="88"/>
      <c r="L25" s="94"/>
      <c r="M25" s="26" t="s">
        <v>288</v>
      </c>
      <c r="N25" s="71" t="s">
        <v>119</v>
      </c>
      <c r="O25" s="72">
        <v>1</v>
      </c>
      <c r="P25" s="72">
        <v>1</v>
      </c>
      <c r="Q25" s="72">
        <v>0</v>
      </c>
      <c r="R25" s="72">
        <v>16</v>
      </c>
      <c r="S25" s="73">
        <v>16</v>
      </c>
      <c r="T25" s="72"/>
      <c r="U25" s="74">
        <v>16</v>
      </c>
      <c r="V25" s="72" t="s">
        <v>235</v>
      </c>
      <c r="W25" s="49"/>
      <c r="X25" s="75">
        <v>9</v>
      </c>
      <c r="Z25" s="26" t="s">
        <v>288</v>
      </c>
      <c r="AA25" s="71" t="s">
        <v>119</v>
      </c>
      <c r="AB25" s="87">
        <v>1</v>
      </c>
      <c r="AC25" s="143">
        <v>2.3333333333333335</v>
      </c>
      <c r="AD25" s="143">
        <v>0</v>
      </c>
      <c r="AE25" s="143">
        <v>6</v>
      </c>
      <c r="AF25" s="143">
        <v>1</v>
      </c>
      <c r="AG25" s="144">
        <v>2.3333333333333335</v>
      </c>
      <c r="AH25" s="144">
        <v>2.571428571428571</v>
      </c>
      <c r="AI25" s="145">
        <v>6</v>
      </c>
      <c r="AJ25" s="146"/>
      <c r="AK25" s="87">
        <v>2.3333333333333335</v>
      </c>
      <c r="AL25" s="72">
        <v>0</v>
      </c>
      <c r="AM25" s="72">
        <v>6</v>
      </c>
      <c r="AN25" s="72">
        <v>1</v>
      </c>
      <c r="AO25" s="94"/>
      <c r="AP25" s="147">
        <v>18.8</v>
      </c>
      <c r="AR25" s="26"/>
      <c r="AS25" s="71"/>
      <c r="AT25" s="142"/>
      <c r="AU25" s="142"/>
      <c r="AV25" s="142"/>
      <c r="AX25" s="175"/>
    </row>
    <row r="26" spans="1:50" ht="13.5" customHeight="1">
      <c r="A26" s="43"/>
      <c r="B26" s="217">
        <f t="shared" si="5"/>
        <v>24</v>
      </c>
      <c r="C26" s="26" t="s">
        <v>429</v>
      </c>
      <c r="D26" s="71" t="s">
        <v>347</v>
      </c>
      <c r="E26" s="87">
        <f t="shared" si="0"/>
        <v>1</v>
      </c>
      <c r="F26" s="87">
        <f t="shared" si="1"/>
        <v>8</v>
      </c>
      <c r="G26" s="87">
        <f t="shared" si="2"/>
        <v>12.8</v>
      </c>
      <c r="H26" s="87" t="str">
        <f t="shared" si="3"/>
        <v>-</v>
      </c>
      <c r="I26" s="107"/>
      <c r="J26" s="77">
        <f t="shared" si="4"/>
        <v>20.8</v>
      </c>
      <c r="K26" s="252"/>
      <c r="L26" s="33"/>
      <c r="M26" s="26" t="s">
        <v>429</v>
      </c>
      <c r="N26" s="71" t="s">
        <v>347</v>
      </c>
      <c r="O26" s="72">
        <v>1</v>
      </c>
      <c r="P26" s="72">
        <v>1</v>
      </c>
      <c r="Q26" s="72">
        <v>0</v>
      </c>
      <c r="R26" s="72">
        <v>15</v>
      </c>
      <c r="S26" s="73">
        <v>15</v>
      </c>
      <c r="T26" s="72"/>
      <c r="U26" s="74">
        <v>15</v>
      </c>
      <c r="V26" s="72" t="s">
        <v>235</v>
      </c>
      <c r="W26" s="49"/>
      <c r="X26" s="75">
        <v>8</v>
      </c>
      <c r="Z26" s="26" t="s">
        <v>429</v>
      </c>
      <c r="AA26" s="71" t="s">
        <v>347</v>
      </c>
      <c r="AB26" s="87">
        <v>1</v>
      </c>
      <c r="AC26" s="143">
        <v>8</v>
      </c>
      <c r="AD26" s="143">
        <v>0</v>
      </c>
      <c r="AE26" s="143">
        <v>36</v>
      </c>
      <c r="AF26" s="143">
        <v>1</v>
      </c>
      <c r="AG26" s="144">
        <v>8</v>
      </c>
      <c r="AH26" s="144">
        <v>4.5</v>
      </c>
      <c r="AI26" s="145">
        <v>36</v>
      </c>
      <c r="AJ26" s="146"/>
      <c r="AK26" s="87">
        <v>8</v>
      </c>
      <c r="AL26" s="72">
        <v>0</v>
      </c>
      <c r="AM26" s="72">
        <v>36</v>
      </c>
      <c r="AN26" s="72">
        <v>1</v>
      </c>
      <c r="AO26" s="94"/>
      <c r="AP26" s="147">
        <v>12.8</v>
      </c>
      <c r="AR26" s="26"/>
      <c r="AS26" s="71"/>
      <c r="AT26" s="142"/>
      <c r="AU26" s="142"/>
      <c r="AV26" s="142"/>
      <c r="AX26" s="175"/>
    </row>
    <row r="27" spans="1:50" ht="13.5" customHeight="1">
      <c r="A27" s="43"/>
      <c r="B27" s="217">
        <f t="shared" si="5"/>
        <v>25</v>
      </c>
      <c r="C27" s="26" t="s">
        <v>255</v>
      </c>
      <c r="D27" s="141" t="s">
        <v>108</v>
      </c>
      <c r="E27" s="87">
        <f t="shared" si="0"/>
        <v>1</v>
      </c>
      <c r="F27" s="87" t="str">
        <f t="shared" si="1"/>
        <v>-</v>
      </c>
      <c r="G27" s="87">
        <f t="shared" si="2"/>
        <v>17.4</v>
      </c>
      <c r="H27" s="87" t="str">
        <f t="shared" si="3"/>
        <v>-</v>
      </c>
      <c r="I27" s="107"/>
      <c r="J27" s="77">
        <f t="shared" si="4"/>
        <v>17.4</v>
      </c>
      <c r="K27" s="252"/>
      <c r="L27" s="33"/>
      <c r="M27" s="26" t="s">
        <v>255</v>
      </c>
      <c r="N27" s="71" t="s">
        <v>108</v>
      </c>
      <c r="O27" s="72">
        <v>1</v>
      </c>
      <c r="P27" s="72" t="s">
        <v>122</v>
      </c>
      <c r="Q27" s="72" t="s">
        <v>122</v>
      </c>
      <c r="R27" s="72" t="s">
        <v>122</v>
      </c>
      <c r="S27" s="73" t="s">
        <v>122</v>
      </c>
      <c r="T27" s="72"/>
      <c r="U27" s="74" t="s">
        <v>122</v>
      </c>
      <c r="V27" s="72" t="e">
        <v>#VALUE!</v>
      </c>
      <c r="W27" s="49"/>
      <c r="X27" s="75" t="s">
        <v>122</v>
      </c>
      <c r="Z27" s="26" t="s">
        <v>255</v>
      </c>
      <c r="AA27" s="71" t="s">
        <v>108</v>
      </c>
      <c r="AB27" s="87">
        <v>1</v>
      </c>
      <c r="AC27" s="143">
        <v>2</v>
      </c>
      <c r="AD27" s="143">
        <v>0</v>
      </c>
      <c r="AE27" s="143">
        <v>13</v>
      </c>
      <c r="AF27" s="143">
        <v>1</v>
      </c>
      <c r="AG27" s="144">
        <v>2</v>
      </c>
      <c r="AH27" s="144">
        <v>6.5</v>
      </c>
      <c r="AI27" s="145">
        <v>13</v>
      </c>
      <c r="AJ27" s="146"/>
      <c r="AK27" s="87">
        <v>2</v>
      </c>
      <c r="AL27" s="72">
        <v>0</v>
      </c>
      <c r="AM27" s="72">
        <v>13</v>
      </c>
      <c r="AN27" s="72">
        <v>1</v>
      </c>
      <c r="AO27" s="94"/>
      <c r="AP27" s="147">
        <v>17.4</v>
      </c>
      <c r="AR27" s="26"/>
      <c r="AS27" s="71"/>
      <c r="AT27" s="142"/>
      <c r="AU27" s="142"/>
      <c r="AV27" s="142"/>
      <c r="AX27" s="175"/>
    </row>
    <row r="28" spans="1:50" ht="13.5" customHeight="1">
      <c r="A28" s="43"/>
      <c r="B28" s="217">
        <f t="shared" si="5"/>
        <v>26</v>
      </c>
      <c r="C28" s="26" t="s">
        <v>428</v>
      </c>
      <c r="D28" s="141" t="s">
        <v>234</v>
      </c>
      <c r="E28" s="87">
        <f t="shared" si="0"/>
        <v>3</v>
      </c>
      <c r="F28" s="87">
        <f t="shared" si="1"/>
        <v>-7</v>
      </c>
      <c r="G28" s="87" t="str">
        <f t="shared" si="2"/>
        <v>-</v>
      </c>
      <c r="H28" s="87">
        <f t="shared" si="3"/>
        <v>16</v>
      </c>
      <c r="I28" s="107"/>
      <c r="J28" s="77">
        <f t="shared" si="4"/>
        <v>9</v>
      </c>
      <c r="L28" s="94"/>
      <c r="M28" s="26" t="s">
        <v>430</v>
      </c>
      <c r="N28" s="141" t="s">
        <v>234</v>
      </c>
      <c r="O28" s="72">
        <v>3</v>
      </c>
      <c r="P28" s="72">
        <v>3</v>
      </c>
      <c r="Q28" s="72">
        <v>1</v>
      </c>
      <c r="R28" s="72">
        <v>7</v>
      </c>
      <c r="S28" s="73">
        <v>5</v>
      </c>
      <c r="T28" s="72"/>
      <c r="U28" s="74">
        <v>3.5</v>
      </c>
      <c r="V28" s="72" t="s">
        <v>235</v>
      </c>
      <c r="W28" s="49"/>
      <c r="X28" s="75">
        <v>-7</v>
      </c>
      <c r="Z28" s="26"/>
      <c r="AA28" s="141"/>
      <c r="AB28" s="87"/>
      <c r="AC28" s="143"/>
      <c r="AD28" s="143"/>
      <c r="AE28" s="143"/>
      <c r="AF28" s="143"/>
      <c r="AG28" s="144"/>
      <c r="AH28" s="144"/>
      <c r="AI28" s="145"/>
      <c r="AJ28" s="146"/>
      <c r="AK28" s="87"/>
      <c r="AL28" s="72"/>
      <c r="AM28" s="72"/>
      <c r="AN28" s="72"/>
      <c r="AO28" s="94"/>
      <c r="AP28" s="147"/>
      <c r="AR28" s="26" t="s">
        <v>430</v>
      </c>
      <c r="AS28" s="141" t="s">
        <v>234</v>
      </c>
      <c r="AT28" s="142">
        <v>2</v>
      </c>
      <c r="AU28" s="142"/>
      <c r="AV28" s="142"/>
      <c r="AX28" s="175">
        <v>16</v>
      </c>
    </row>
    <row r="29" spans="1:50" ht="13.5" customHeight="1">
      <c r="A29" s="43"/>
      <c r="B29" s="217">
        <f t="shared" si="5"/>
        <v>27</v>
      </c>
      <c r="C29" s="26" t="s">
        <v>247</v>
      </c>
      <c r="D29" s="141" t="s">
        <v>125</v>
      </c>
      <c r="E29" s="87">
        <f t="shared" si="0"/>
        <v>3</v>
      </c>
      <c r="F29" s="87">
        <f t="shared" si="1"/>
        <v>5</v>
      </c>
      <c r="G29" s="87">
        <f t="shared" si="2"/>
        <v>-3.6</v>
      </c>
      <c r="H29" s="87" t="str">
        <f t="shared" si="3"/>
        <v>-</v>
      </c>
      <c r="I29" s="107"/>
      <c r="J29" s="77">
        <f t="shared" si="4"/>
        <v>1.4</v>
      </c>
      <c r="L29" s="94"/>
      <c r="M29" s="26" t="s">
        <v>247</v>
      </c>
      <c r="N29" s="71" t="s">
        <v>125</v>
      </c>
      <c r="O29" s="72">
        <v>3</v>
      </c>
      <c r="P29" s="72">
        <v>3</v>
      </c>
      <c r="Q29" s="72">
        <v>3</v>
      </c>
      <c r="R29" s="72">
        <v>5</v>
      </c>
      <c r="S29" s="73">
        <v>3</v>
      </c>
      <c r="T29" s="72" t="s">
        <v>236</v>
      </c>
      <c r="U29" s="74">
        <v>5</v>
      </c>
      <c r="V29" s="72" t="s">
        <v>236</v>
      </c>
      <c r="W29" s="49"/>
      <c r="X29" s="75">
        <v>5</v>
      </c>
      <c r="Z29" s="26" t="s">
        <v>247</v>
      </c>
      <c r="AA29" s="71" t="s">
        <v>125</v>
      </c>
      <c r="AB29" s="87">
        <v>3</v>
      </c>
      <c r="AC29" s="143">
        <v>1</v>
      </c>
      <c r="AD29" s="143">
        <v>0</v>
      </c>
      <c r="AE29" s="143">
        <v>18</v>
      </c>
      <c r="AF29" s="143">
        <v>0</v>
      </c>
      <c r="AG29" s="144" t="s">
        <v>122</v>
      </c>
      <c r="AH29" s="144">
        <v>18</v>
      </c>
      <c r="AI29" s="145" t="s">
        <v>122</v>
      </c>
      <c r="AJ29" s="146"/>
      <c r="AK29" s="87">
        <v>1</v>
      </c>
      <c r="AL29" s="72">
        <v>0</v>
      </c>
      <c r="AM29" s="72">
        <v>18</v>
      </c>
      <c r="AN29" s="72">
        <v>0</v>
      </c>
      <c r="AO29" s="94"/>
      <c r="AP29" s="147">
        <v>-3.6</v>
      </c>
      <c r="AR29" s="26"/>
      <c r="AS29" s="71"/>
      <c r="AT29" s="142"/>
      <c r="AU29" s="142"/>
      <c r="AV29" s="142"/>
      <c r="AX29" s="175"/>
    </row>
    <row r="30" spans="1:50" ht="13.5" customHeight="1">
      <c r="A30" s="43"/>
      <c r="B30" s="217">
        <f t="shared" si="5"/>
        <v>28</v>
      </c>
      <c r="C30" s="26" t="s">
        <v>331</v>
      </c>
      <c r="D30" s="141" t="s">
        <v>110</v>
      </c>
      <c r="E30" s="87">
        <f t="shared" si="0"/>
        <v>2</v>
      </c>
      <c r="F30" s="87">
        <f t="shared" si="1"/>
        <v>0</v>
      </c>
      <c r="G30" s="87" t="str">
        <f t="shared" si="2"/>
        <v>-</v>
      </c>
      <c r="H30" s="87" t="str">
        <f t="shared" si="3"/>
        <v>-</v>
      </c>
      <c r="I30" s="107"/>
      <c r="J30" s="77">
        <f t="shared" si="4"/>
        <v>0</v>
      </c>
      <c r="K30" s="88"/>
      <c r="L30" s="94"/>
      <c r="M30" s="26" t="s">
        <v>331</v>
      </c>
      <c r="N30" s="71" t="s">
        <v>110</v>
      </c>
      <c r="O30" s="72">
        <v>2</v>
      </c>
      <c r="P30" s="72">
        <v>1</v>
      </c>
      <c r="Q30" s="72">
        <v>1</v>
      </c>
      <c r="R30" s="72">
        <v>0</v>
      </c>
      <c r="S30" s="73">
        <v>0</v>
      </c>
      <c r="T30" s="72" t="s">
        <v>236</v>
      </c>
      <c r="U30" s="74">
        <v>0</v>
      </c>
      <c r="V30" s="72" t="s">
        <v>236</v>
      </c>
      <c r="W30" s="49"/>
      <c r="X30" s="75">
        <v>0</v>
      </c>
      <c r="Z30" s="26"/>
      <c r="AA30" s="71"/>
      <c r="AB30" s="87"/>
      <c r="AC30" s="143"/>
      <c r="AD30" s="143"/>
      <c r="AE30" s="143"/>
      <c r="AF30" s="143"/>
      <c r="AG30" s="144"/>
      <c r="AH30" s="144"/>
      <c r="AI30" s="145"/>
      <c r="AJ30" s="146"/>
      <c r="AK30" s="87"/>
      <c r="AL30" s="72"/>
      <c r="AM30" s="72"/>
      <c r="AN30" s="72"/>
      <c r="AO30" s="94"/>
      <c r="AP30" s="147"/>
      <c r="AR30" s="26"/>
      <c r="AS30" s="71"/>
      <c r="AT30" s="142"/>
      <c r="AU30" s="142"/>
      <c r="AV30" s="142"/>
      <c r="AX30" s="175"/>
    </row>
    <row r="31" spans="1:50" ht="13.5" customHeight="1">
      <c r="A31" s="43"/>
      <c r="B31" s="217">
        <f t="shared" si="5"/>
        <v>29</v>
      </c>
      <c r="C31" s="26" t="s">
        <v>361</v>
      </c>
      <c r="D31" s="141" t="s">
        <v>125</v>
      </c>
      <c r="E31" s="87">
        <f t="shared" si="0"/>
        <v>1</v>
      </c>
      <c r="F31" s="87">
        <f t="shared" si="1"/>
        <v>-3</v>
      </c>
      <c r="G31" s="87" t="str">
        <f t="shared" si="2"/>
        <v>-</v>
      </c>
      <c r="H31" s="87" t="str">
        <f t="shared" si="3"/>
        <v>-</v>
      </c>
      <c r="I31" s="107"/>
      <c r="J31" s="77">
        <f t="shared" si="4"/>
        <v>-3</v>
      </c>
      <c r="K31" s="252"/>
      <c r="L31" s="33"/>
      <c r="M31" s="26" t="s">
        <v>361</v>
      </c>
      <c r="N31" s="71" t="s">
        <v>125</v>
      </c>
      <c r="O31" s="72">
        <v>1</v>
      </c>
      <c r="P31" s="72">
        <v>1</v>
      </c>
      <c r="Q31" s="72">
        <v>0</v>
      </c>
      <c r="R31" s="72">
        <v>4</v>
      </c>
      <c r="S31" s="73">
        <v>4</v>
      </c>
      <c r="T31" s="72"/>
      <c r="U31" s="74">
        <v>4</v>
      </c>
      <c r="V31" s="72" t="s">
        <v>235</v>
      </c>
      <c r="W31" s="49"/>
      <c r="X31" s="75">
        <v>-3</v>
      </c>
      <c r="Z31" s="26"/>
      <c r="AA31" s="71"/>
      <c r="AB31" s="87"/>
      <c r="AC31" s="143"/>
      <c r="AD31" s="143"/>
      <c r="AE31" s="143"/>
      <c r="AF31" s="143"/>
      <c r="AG31" s="144"/>
      <c r="AH31" s="144"/>
      <c r="AI31" s="145"/>
      <c r="AJ31" s="146"/>
      <c r="AK31" s="87"/>
      <c r="AL31" s="72"/>
      <c r="AM31" s="72"/>
      <c r="AN31" s="72"/>
      <c r="AO31" s="94"/>
      <c r="AP31" s="147"/>
      <c r="AR31" s="26"/>
      <c r="AS31" s="71"/>
      <c r="AT31" s="142"/>
      <c r="AU31" s="142"/>
      <c r="AV31" s="142"/>
      <c r="AX31" s="175"/>
    </row>
    <row r="32" spans="1:50" ht="13.5" customHeight="1">
      <c r="A32" s="43"/>
      <c r="B32" s="217">
        <f t="shared" si="5"/>
        <v>30</v>
      </c>
      <c r="C32" s="26" t="s">
        <v>231</v>
      </c>
      <c r="D32" s="141" t="s">
        <v>232</v>
      </c>
      <c r="E32" s="87">
        <f t="shared" si="0"/>
        <v>2</v>
      </c>
      <c r="F32" s="87">
        <f t="shared" si="1"/>
        <v>-7</v>
      </c>
      <c r="G32" s="87" t="str">
        <f t="shared" si="2"/>
        <v>-</v>
      </c>
      <c r="H32" s="87" t="str">
        <f t="shared" si="3"/>
        <v>-</v>
      </c>
      <c r="I32" s="107"/>
      <c r="J32" s="77">
        <f t="shared" si="4"/>
        <v>-7</v>
      </c>
      <c r="K32" s="252"/>
      <c r="L32" s="33"/>
      <c r="M32" s="26" t="s">
        <v>231</v>
      </c>
      <c r="N32" s="71" t="s">
        <v>232</v>
      </c>
      <c r="O32" s="72">
        <v>2</v>
      </c>
      <c r="P32" s="72">
        <v>2</v>
      </c>
      <c r="Q32" s="72">
        <v>0</v>
      </c>
      <c r="R32" s="72">
        <v>7</v>
      </c>
      <c r="S32" s="73">
        <v>7</v>
      </c>
      <c r="T32" s="72"/>
      <c r="U32" s="74">
        <v>3.5</v>
      </c>
      <c r="V32" s="72" t="s">
        <v>235</v>
      </c>
      <c r="W32" s="49"/>
      <c r="X32" s="75">
        <v>-7</v>
      </c>
      <c r="Z32" s="26"/>
      <c r="AA32" s="71"/>
      <c r="AB32" s="87"/>
      <c r="AC32" s="143"/>
      <c r="AD32" s="143"/>
      <c r="AE32" s="143"/>
      <c r="AF32" s="143"/>
      <c r="AG32" s="144"/>
      <c r="AH32" s="144"/>
      <c r="AI32" s="145"/>
      <c r="AJ32" s="146"/>
      <c r="AK32" s="87"/>
      <c r="AL32" s="72"/>
      <c r="AM32" s="72"/>
      <c r="AN32" s="72"/>
      <c r="AO32" s="94"/>
      <c r="AP32" s="147"/>
      <c r="AR32" s="26"/>
      <c r="AS32" s="71"/>
      <c r="AT32" s="142"/>
      <c r="AU32" s="142"/>
      <c r="AV32" s="142"/>
      <c r="AX32" s="175"/>
    </row>
    <row r="33" spans="1:50" ht="13.5" customHeight="1">
      <c r="A33" s="43"/>
      <c r="B33" s="217">
        <f t="shared" si="5"/>
        <v>31</v>
      </c>
      <c r="C33" s="26" t="s">
        <v>271</v>
      </c>
      <c r="D33" s="141" t="s">
        <v>125</v>
      </c>
      <c r="E33" s="87">
        <f t="shared" si="0"/>
        <v>1</v>
      </c>
      <c r="F33" s="87">
        <f t="shared" si="1"/>
        <v>-5</v>
      </c>
      <c r="G33" s="87">
        <f t="shared" si="2"/>
        <v>-7.4</v>
      </c>
      <c r="H33" s="87" t="str">
        <f t="shared" si="3"/>
        <v>-</v>
      </c>
      <c r="I33" s="107"/>
      <c r="J33" s="77">
        <f t="shared" si="4"/>
        <v>-12.4</v>
      </c>
      <c r="K33" s="252"/>
      <c r="L33" s="33"/>
      <c r="M33" s="26" t="s">
        <v>271</v>
      </c>
      <c r="N33" s="71" t="s">
        <v>125</v>
      </c>
      <c r="O33" s="72">
        <v>1</v>
      </c>
      <c r="P33" s="72">
        <v>1</v>
      </c>
      <c r="Q33" s="72">
        <v>0</v>
      </c>
      <c r="R33" s="72">
        <v>2</v>
      </c>
      <c r="S33" s="73">
        <v>2</v>
      </c>
      <c r="T33" s="72"/>
      <c r="U33" s="74">
        <v>2</v>
      </c>
      <c r="V33" s="72" t="s">
        <v>235</v>
      </c>
      <c r="W33" s="49"/>
      <c r="X33" s="75">
        <v>-5</v>
      </c>
      <c r="Z33" s="26" t="s">
        <v>271</v>
      </c>
      <c r="AA33" s="71" t="s">
        <v>125</v>
      </c>
      <c r="AB33" s="87">
        <v>1</v>
      </c>
      <c r="AC33" s="143">
        <v>5</v>
      </c>
      <c r="AD33" s="143">
        <v>0</v>
      </c>
      <c r="AE33" s="143">
        <v>37</v>
      </c>
      <c r="AF33" s="143">
        <v>0</v>
      </c>
      <c r="AG33" s="144" t="s">
        <v>122</v>
      </c>
      <c r="AH33" s="144">
        <v>7.4</v>
      </c>
      <c r="AI33" s="145" t="s">
        <v>122</v>
      </c>
      <c r="AJ33" s="146"/>
      <c r="AK33" s="87">
        <v>5</v>
      </c>
      <c r="AL33" s="72">
        <v>0</v>
      </c>
      <c r="AM33" s="72">
        <v>37</v>
      </c>
      <c r="AN33" s="72">
        <v>0</v>
      </c>
      <c r="AO33" s="94"/>
      <c r="AP33" s="147">
        <v>-7.4</v>
      </c>
      <c r="AR33" s="26"/>
      <c r="AS33" s="71"/>
      <c r="AT33" s="142"/>
      <c r="AU33" s="142"/>
      <c r="AV33" s="142"/>
      <c r="AX33" s="175"/>
    </row>
    <row r="34" spans="1:50" ht="13.5" customHeight="1">
      <c r="A34" s="43"/>
      <c r="B34" s="217">
        <f t="shared" si="5"/>
        <v>32</v>
      </c>
      <c r="C34" s="26" t="s">
        <v>362</v>
      </c>
      <c r="D34" s="141" t="s">
        <v>108</v>
      </c>
      <c r="E34" s="87">
        <f t="shared" si="0"/>
        <v>1</v>
      </c>
      <c r="F34" s="87">
        <f t="shared" si="1"/>
        <v>-7</v>
      </c>
      <c r="G34" s="87">
        <f t="shared" si="2"/>
        <v>-6.8</v>
      </c>
      <c r="H34" s="87" t="str">
        <f t="shared" si="3"/>
        <v>-</v>
      </c>
      <c r="I34" s="107"/>
      <c r="J34" s="77">
        <f t="shared" si="4"/>
        <v>-13.8</v>
      </c>
      <c r="L34" s="94"/>
      <c r="M34" s="26" t="s">
        <v>362</v>
      </c>
      <c r="N34" s="141" t="s">
        <v>108</v>
      </c>
      <c r="O34" s="72">
        <v>1</v>
      </c>
      <c r="P34" s="72">
        <v>1</v>
      </c>
      <c r="Q34" s="72">
        <v>0</v>
      </c>
      <c r="R34" s="72">
        <v>0</v>
      </c>
      <c r="S34" s="73">
        <v>0</v>
      </c>
      <c r="T34" s="72"/>
      <c r="U34" s="74">
        <v>0</v>
      </c>
      <c r="V34" s="72" t="s">
        <v>235</v>
      </c>
      <c r="W34" s="49"/>
      <c r="X34" s="75">
        <v>-7</v>
      </c>
      <c r="Z34" s="26" t="s">
        <v>362</v>
      </c>
      <c r="AA34" s="141" t="s">
        <v>108</v>
      </c>
      <c r="AB34" s="87">
        <v>1</v>
      </c>
      <c r="AC34" s="143">
        <v>3</v>
      </c>
      <c r="AD34" s="143">
        <v>0</v>
      </c>
      <c r="AE34" s="143">
        <v>34</v>
      </c>
      <c r="AF34" s="143">
        <v>0</v>
      </c>
      <c r="AG34" s="144" t="s">
        <v>122</v>
      </c>
      <c r="AH34" s="144">
        <v>11.333333333333334</v>
      </c>
      <c r="AI34" s="145" t="s">
        <v>122</v>
      </c>
      <c r="AJ34" s="146"/>
      <c r="AK34" s="87">
        <v>1</v>
      </c>
      <c r="AL34" s="72">
        <v>0</v>
      </c>
      <c r="AM34" s="72">
        <v>4</v>
      </c>
      <c r="AN34" s="72">
        <v>2</v>
      </c>
      <c r="AO34" s="94"/>
      <c r="AP34" s="147">
        <v>-6.8</v>
      </c>
      <c r="AR34" s="26"/>
      <c r="AS34" s="141"/>
      <c r="AT34" s="142"/>
      <c r="AU34" s="142"/>
      <c r="AV34" s="142"/>
      <c r="AX34" s="175"/>
    </row>
    <row r="35" spans="2:50" ht="13.5" customHeight="1">
      <c r="B35" s="217">
        <f t="shared" si="5"/>
        <v>33</v>
      </c>
      <c r="C35" s="26" t="s">
        <v>233</v>
      </c>
      <c r="D35" s="141" t="s">
        <v>234</v>
      </c>
      <c r="E35" s="87">
        <f t="shared" si="0"/>
        <v>4</v>
      </c>
      <c r="F35" s="87">
        <f t="shared" si="1"/>
        <v>-11</v>
      </c>
      <c r="G35" s="87">
        <f t="shared" si="2"/>
        <v>-6.6</v>
      </c>
      <c r="H35" s="87" t="str">
        <f t="shared" si="3"/>
        <v>-</v>
      </c>
      <c r="I35" s="107"/>
      <c r="J35" s="77">
        <f t="shared" si="4"/>
        <v>-17.6</v>
      </c>
      <c r="K35" s="88"/>
      <c r="L35" s="94"/>
      <c r="M35" s="167" t="s">
        <v>233</v>
      </c>
      <c r="N35" s="266" t="s">
        <v>234</v>
      </c>
      <c r="O35" s="72">
        <v>4</v>
      </c>
      <c r="P35" s="72">
        <v>2</v>
      </c>
      <c r="Q35" s="72">
        <v>0</v>
      </c>
      <c r="R35" s="72">
        <v>3</v>
      </c>
      <c r="S35" s="73">
        <v>2</v>
      </c>
      <c r="T35" s="72"/>
      <c r="U35" s="74">
        <v>1.5</v>
      </c>
      <c r="V35" s="72" t="s">
        <v>235</v>
      </c>
      <c r="W35" s="49"/>
      <c r="X35" s="75">
        <v>-11</v>
      </c>
      <c r="Z35" s="167" t="s">
        <v>233</v>
      </c>
      <c r="AA35" s="71" t="s">
        <v>234</v>
      </c>
      <c r="AB35" s="87">
        <v>4</v>
      </c>
      <c r="AC35" s="143">
        <v>5</v>
      </c>
      <c r="AD35" s="143">
        <v>0</v>
      </c>
      <c r="AE35" s="143">
        <v>33</v>
      </c>
      <c r="AF35" s="143">
        <v>0</v>
      </c>
      <c r="AG35" s="144" t="s">
        <v>122</v>
      </c>
      <c r="AH35" s="144">
        <v>6.6</v>
      </c>
      <c r="AI35" s="145" t="s">
        <v>122</v>
      </c>
      <c r="AJ35" s="146"/>
      <c r="AK35" s="87">
        <v>5</v>
      </c>
      <c r="AL35" s="72">
        <v>0</v>
      </c>
      <c r="AM35" s="72">
        <v>33</v>
      </c>
      <c r="AN35" s="72">
        <v>0</v>
      </c>
      <c r="AO35" s="94"/>
      <c r="AP35" s="147">
        <v>-6.6</v>
      </c>
      <c r="AR35" s="26"/>
      <c r="AS35" s="71"/>
      <c r="AT35" s="142"/>
      <c r="AU35" s="142"/>
      <c r="AV35" s="142"/>
      <c r="AX35" s="175"/>
    </row>
    <row r="36" spans="2:50" ht="13.5" customHeight="1">
      <c r="B36" s="217">
        <f t="shared" si="5"/>
        <v>34</v>
      </c>
      <c r="C36" s="26" t="s">
        <v>137</v>
      </c>
      <c r="D36" s="141" t="s">
        <v>108</v>
      </c>
      <c r="E36" s="87">
        <f t="shared" si="0"/>
        <v>8</v>
      </c>
      <c r="F36" s="87">
        <f t="shared" si="1"/>
        <v>-37</v>
      </c>
      <c r="G36" s="87" t="str">
        <f t="shared" si="2"/>
        <v>-</v>
      </c>
      <c r="H36" s="87" t="str">
        <f t="shared" si="3"/>
        <v>-</v>
      </c>
      <c r="I36" s="107"/>
      <c r="J36" s="77">
        <f t="shared" si="4"/>
        <v>-37</v>
      </c>
      <c r="K36" s="252"/>
      <c r="L36" s="33"/>
      <c r="M36" s="167" t="s">
        <v>137</v>
      </c>
      <c r="N36" s="266" t="s">
        <v>108</v>
      </c>
      <c r="O36" s="72">
        <v>8</v>
      </c>
      <c r="P36" s="72">
        <v>7</v>
      </c>
      <c r="Q36" s="72">
        <v>1</v>
      </c>
      <c r="R36" s="72">
        <v>5</v>
      </c>
      <c r="S36" s="73">
        <v>2</v>
      </c>
      <c r="T36" s="72"/>
      <c r="U36" s="74">
        <v>0.8333333333333334</v>
      </c>
      <c r="V36" s="72" t="s">
        <v>235</v>
      </c>
      <c r="W36" s="49"/>
      <c r="X36" s="75">
        <v>-37</v>
      </c>
      <c r="Z36" s="167" t="s">
        <v>137</v>
      </c>
      <c r="AA36" s="266" t="s">
        <v>108</v>
      </c>
      <c r="AB36" s="87"/>
      <c r="AC36" s="143"/>
      <c r="AD36" s="143"/>
      <c r="AE36" s="143"/>
      <c r="AF36" s="143"/>
      <c r="AG36" s="144"/>
      <c r="AH36" s="144"/>
      <c r="AI36" s="145"/>
      <c r="AJ36" s="146"/>
      <c r="AK36" s="87"/>
      <c r="AL36" s="72"/>
      <c r="AM36" s="72"/>
      <c r="AN36" s="72"/>
      <c r="AO36" s="94"/>
      <c r="AP36" s="147"/>
      <c r="AR36" s="167"/>
      <c r="AS36" s="266"/>
      <c r="AT36" s="142"/>
      <c r="AU36" s="142"/>
      <c r="AV36" s="142"/>
      <c r="AX36" s="175"/>
    </row>
    <row r="37" spans="2:50" ht="13.5" customHeight="1">
      <c r="B37" s="256"/>
      <c r="C37" s="256"/>
      <c r="D37" s="256"/>
      <c r="E37" s="256"/>
      <c r="F37" s="256"/>
      <c r="G37" s="256"/>
      <c r="H37" s="256"/>
      <c r="I37" s="107"/>
      <c r="J37" s="256"/>
      <c r="L37" s="117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X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K37" s="256"/>
      <c r="AL37" s="256"/>
      <c r="AM37" s="256"/>
      <c r="AN37" s="256"/>
      <c r="AO37" s="89"/>
      <c r="AP37" s="256"/>
      <c r="AR37" s="256"/>
      <c r="AS37" s="256"/>
      <c r="AT37" s="256"/>
      <c r="AU37" s="256"/>
      <c r="AV37" s="256"/>
      <c r="AX37" s="256"/>
    </row>
    <row r="38" spans="2:19" ht="13.5" customHeight="1">
      <c r="B38" s="202" t="s">
        <v>219</v>
      </c>
      <c r="C38" s="257"/>
      <c r="D38" s="89"/>
      <c r="E38" s="103"/>
      <c r="F38" s="103"/>
      <c r="G38" s="103"/>
      <c r="H38" s="103"/>
      <c r="I38" s="103"/>
      <c r="J38" s="103"/>
      <c r="L38" s="117"/>
      <c r="M38" s="12"/>
      <c r="N38" s="12"/>
      <c r="O38" s="12"/>
      <c r="P38" s="12"/>
      <c r="Q38" s="12"/>
      <c r="R38" s="12"/>
      <c r="S38" s="12"/>
    </row>
    <row r="39" spans="2:19" ht="13.5" customHeight="1">
      <c r="B39" s="158" t="s">
        <v>352</v>
      </c>
      <c r="C39" s="158"/>
      <c r="D39" s="106"/>
      <c r="E39" s="107"/>
      <c r="F39" s="107"/>
      <c r="G39" s="107"/>
      <c r="H39" s="107"/>
      <c r="I39" s="107"/>
      <c r="J39" s="107"/>
      <c r="L39" s="117"/>
      <c r="M39" s="12"/>
      <c r="N39" s="12"/>
      <c r="O39" s="12"/>
      <c r="P39" s="12"/>
      <c r="Q39" s="12"/>
      <c r="R39" s="12"/>
      <c r="S39" s="12"/>
    </row>
    <row r="40" spans="2:13" ht="13.5" customHeight="1">
      <c r="B40" s="158" t="s">
        <v>276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</row>
    <row r="41" spans="2:10" ht="13.5" customHeight="1">
      <c r="B41" s="158" t="s">
        <v>256</v>
      </c>
      <c r="C41" s="158"/>
      <c r="D41" s="106"/>
      <c r="E41" s="107"/>
      <c r="F41" s="107"/>
      <c r="G41" s="107"/>
      <c r="H41" s="107"/>
      <c r="I41" s="107"/>
      <c r="J41" s="107"/>
    </row>
    <row r="42" spans="2:10" ht="13.5" customHeight="1">
      <c r="B42" s="158" t="s">
        <v>257</v>
      </c>
      <c r="C42" s="158"/>
      <c r="D42" s="106"/>
      <c r="E42" s="107"/>
      <c r="F42" s="107"/>
      <c r="G42" s="107"/>
      <c r="H42" s="107"/>
      <c r="I42" s="107"/>
      <c r="J42" s="107"/>
    </row>
    <row r="43" spans="2:10" ht="13.5" customHeight="1">
      <c r="B43" s="158" t="s">
        <v>258</v>
      </c>
      <c r="C43" s="158"/>
      <c r="D43" s="106"/>
      <c r="E43" s="107"/>
      <c r="F43" s="107"/>
      <c r="G43" s="107"/>
      <c r="H43" s="107"/>
      <c r="I43" s="107"/>
      <c r="J43" s="107"/>
    </row>
    <row r="44" spans="2:10" ht="13.5" customHeight="1">
      <c r="B44" s="158" t="s">
        <v>259</v>
      </c>
      <c r="C44" s="158"/>
      <c r="D44" s="106"/>
      <c r="E44" s="107"/>
      <c r="F44" s="107"/>
      <c r="G44" s="107"/>
      <c r="H44" s="107"/>
      <c r="I44" s="107"/>
      <c r="J44" s="107"/>
    </row>
    <row r="45" spans="2:10" ht="13.5" customHeight="1">
      <c r="B45" s="43"/>
      <c r="C45" s="107"/>
      <c r="D45" s="107"/>
      <c r="E45" s="107"/>
      <c r="F45" s="107"/>
      <c r="G45" s="107"/>
      <c r="H45" s="107"/>
      <c r="I45" s="107"/>
      <c r="J45" s="107"/>
    </row>
    <row r="46" spans="2:10" ht="12.75">
      <c r="B46" s="258"/>
      <c r="C46" s="106"/>
      <c r="D46" s="106"/>
      <c r="E46" s="106"/>
      <c r="F46" s="106"/>
      <c r="G46" s="106"/>
      <c r="H46" s="106"/>
      <c r="I46" s="106"/>
      <c r="J46" s="106"/>
    </row>
    <row r="47" spans="2:10" ht="12.75">
      <c r="B47" s="106"/>
      <c r="C47" s="106"/>
      <c r="D47" s="106"/>
      <c r="E47" s="106"/>
      <c r="F47" s="106"/>
      <c r="G47" s="106"/>
      <c r="H47" s="106"/>
      <c r="I47" s="106"/>
      <c r="J47" s="106"/>
    </row>
    <row r="48" spans="2:10" ht="12.75">
      <c r="B48" s="106"/>
      <c r="E48" s="106"/>
      <c r="F48" s="106"/>
      <c r="G48" s="106"/>
      <c r="H48" s="106"/>
      <c r="I48" s="106"/>
      <c r="J48" s="106"/>
    </row>
    <row r="49" spans="2:10" ht="12.75">
      <c r="B49" s="106"/>
      <c r="E49" s="106"/>
      <c r="F49" s="106"/>
      <c r="G49" s="106"/>
      <c r="H49" s="106"/>
      <c r="I49" s="106"/>
      <c r="J49" s="106"/>
    </row>
    <row r="163" spans="1:10" ht="12.75">
      <c r="A163" s="43"/>
      <c r="B163" s="254"/>
      <c r="C163" s="254"/>
      <c r="D163" s="254"/>
      <c r="E163" s="254"/>
      <c r="F163" s="254"/>
      <c r="G163" s="254"/>
      <c r="H163" s="254"/>
      <c r="J163" s="254"/>
    </row>
    <row r="164" spans="1:10" ht="12.75">
      <c r="A164" s="43"/>
      <c r="B164" s="217" t="e">
        <f>#REF!+1</f>
        <v>#REF!</v>
      </c>
      <c r="C164" s="26" t="s">
        <v>188</v>
      </c>
      <c r="D164" s="71" t="s">
        <v>119</v>
      </c>
      <c r="E164" s="72">
        <v>9</v>
      </c>
      <c r="F164" s="142">
        <v>24</v>
      </c>
      <c r="G164" s="87">
        <v>47.8</v>
      </c>
      <c r="H164" s="142">
        <v>8</v>
      </c>
      <c r="I164" s="12"/>
      <c r="J164" s="77">
        <f>SUM(F164:H164)</f>
        <v>79.8</v>
      </c>
    </row>
    <row r="165" spans="1:10" ht="12.75">
      <c r="A165" s="43"/>
      <c r="B165" s="217" t="e">
        <f>B164+1</f>
        <v>#REF!</v>
      </c>
      <c r="C165" s="26" t="s">
        <v>112</v>
      </c>
      <c r="D165" s="71" t="s">
        <v>110</v>
      </c>
      <c r="E165" s="72">
        <v>9</v>
      </c>
      <c r="F165" s="142">
        <v>71</v>
      </c>
      <c r="G165" s="87" t="s">
        <v>122</v>
      </c>
      <c r="H165" s="142" t="s">
        <v>122</v>
      </c>
      <c r="I165" s="12"/>
      <c r="J165" s="77">
        <f>SUM(F165:H165)</f>
        <v>71</v>
      </c>
    </row>
    <row r="166" spans="2:10" ht="12.75">
      <c r="B166" s="217" t="e">
        <f>B165+1</f>
        <v>#REF!</v>
      </c>
      <c r="C166" s="26" t="s">
        <v>137</v>
      </c>
      <c r="D166" s="71" t="s">
        <v>108</v>
      </c>
      <c r="E166" s="72">
        <v>12</v>
      </c>
      <c r="F166" s="255">
        <v>21</v>
      </c>
      <c r="G166" s="87" t="s">
        <v>122</v>
      </c>
      <c r="H166" s="142" t="s">
        <v>122</v>
      </c>
      <c r="J166" s="77">
        <f>SUM(F166:H166)</f>
        <v>21</v>
      </c>
    </row>
    <row r="167" spans="2:10" ht="12.75">
      <c r="B167" s="253"/>
      <c r="C167" s="253"/>
      <c r="D167" s="253"/>
      <c r="E167" s="253"/>
      <c r="F167" s="253"/>
      <c r="G167" s="253"/>
      <c r="H167" s="253"/>
      <c r="J167" s="253"/>
    </row>
    <row r="218" ht="12.75">
      <c r="A218" s="43"/>
    </row>
    <row r="219" ht="12.75">
      <c r="A219" s="43"/>
    </row>
    <row r="220" ht="12.75">
      <c r="A220" s="43"/>
    </row>
    <row r="221" ht="12.75">
      <c r="A221" s="43"/>
    </row>
    <row r="222" ht="12.75">
      <c r="A222" s="43"/>
    </row>
    <row r="223" ht="12.75">
      <c r="A223" s="43"/>
    </row>
    <row r="224" ht="12.75">
      <c r="A224" s="43"/>
    </row>
    <row r="225" ht="12.75">
      <c r="A225" s="43"/>
    </row>
    <row r="228" spans="2:10" ht="12.75">
      <c r="B228" s="254"/>
      <c r="C228" s="254"/>
      <c r="D228" s="254"/>
      <c r="E228" s="254"/>
      <c r="F228" s="254"/>
      <c r="G228" s="254"/>
      <c r="H228" s="254"/>
      <c r="J228" s="254"/>
    </row>
    <row r="229" spans="2:10" ht="12.75">
      <c r="B229" s="12"/>
      <c r="C229" s="12"/>
      <c r="D229" s="12"/>
      <c r="E229" s="12"/>
      <c r="F229" s="12"/>
      <c r="G229" s="12"/>
      <c r="H229" s="12"/>
      <c r="I229" s="12"/>
      <c r="J229" s="12"/>
    </row>
  </sheetData>
  <mergeCells count="1">
    <mergeCell ref="B2:D2"/>
  </mergeCells>
  <conditionalFormatting sqref="U3:U36">
    <cfRule type="expression" priority="1" dxfId="0" stopIfTrue="1">
      <formula>P3-Q3&lt;5</formula>
    </cfRule>
  </conditionalFormatting>
  <conditionalFormatting sqref="V3:V36">
    <cfRule type="expression" priority="2" dxfId="0" stopIfTrue="1">
      <formula>P3-Q3&lt;5</formula>
    </cfRule>
  </conditionalFormatting>
  <conditionalFormatting sqref="AI3:AI36">
    <cfRule type="expression" priority="3" dxfId="0" stopIfTrue="1">
      <formula>OR(AC3&lt;30,AB3&lt;5)</formula>
    </cfRule>
  </conditionalFormatting>
  <printOptions/>
  <pageMargins left="0.75" right="0.75" top="1" bottom="1" header="0.5" footer="0.5"/>
  <pageSetup orientation="portrait" paperSize="9" r:id="rId1"/>
  <ignoredErrors>
    <ignoredError sqref="AY45:IV45 AQ45 AP47 Z47:AN47 AR47:AX47 A45 K45:V45 W45:Y45" formula="1"/>
    <ignoredError sqref="AR48:AX65536 A20:A21 C51:C65536 C1 D46:D47 AQ1:AQ2 A1:A9 Z38:AI39 AJ37:AJ39 AK38:AN39 Z48:AN65536 AR38:AV39 AW37:AW39 AX38:AX39 AY1:IV9 A33 AY33:IV33 Z46:AN46 B38 W37:W40 AQ37:AQ44 A12:A14 X38:X40 A37:A44 AY37:IV44 B45 Y37:Y40 N38:V40 M38:M39 AY20:IV21 AP48:AP65536 K41:Y44 I1 AY12:IV14 I38:J39 K37:L39 A35 B1 J1:L2 A46:A65536 AP46 AR40:AX45 AR46:AX46 AQ46:AQ65536 K46:Y65536 C47 C38:H39 AY35:IV35 B47:B65536 E46:J65536 D51:D65536 D1 E1:H2 C41:J45 AP38:AP45 Z40:AN45 AZ46:IV65536 AY46:AY6553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Werren</dc:creator>
  <cp:keywords/>
  <dc:description/>
  <cp:lastModifiedBy>Steve</cp:lastModifiedBy>
  <dcterms:created xsi:type="dcterms:W3CDTF">2013-05-14T22:39:40Z</dcterms:created>
  <dcterms:modified xsi:type="dcterms:W3CDTF">2015-08-26T21:38:25Z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